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tni\Documents\"/>
    </mc:Choice>
  </mc:AlternateContent>
  <bookViews>
    <workbookView xWindow="0" yWindow="0" windowWidth="16815" windowHeight="7755" activeTab="4"/>
  </bookViews>
  <sheets>
    <sheet name="ANOVA" sheetId="37" r:id="rId1"/>
    <sheet name="Correlation" sheetId="29" r:id="rId2"/>
    <sheet name="Descriptives" sheetId="5" r:id="rId3"/>
    <sheet name="Histogram" sheetId="16" r:id="rId4"/>
    <sheet name="Incidence" sheetId="41" r:id="rId5"/>
    <sheet name="Sheet1" sheetId="43" r:id="rId6"/>
    <sheet name="Sheet2" sheetId="44" r:id="rId7"/>
    <sheet name="PairedTtest" sheetId="36" r:id="rId8"/>
    <sheet name="PercentileRank" sheetId="23" r:id="rId9"/>
    <sheet name="RawData" sheetId="1" r:id="rId10"/>
    <sheet name="Regression" sheetId="30" r:id="rId11"/>
    <sheet name="ScatterPlot" sheetId="33" r:id="rId12"/>
    <sheet name="SignTest" sheetId="42" r:id="rId13"/>
    <sheet name="SurvivalGraph" sheetId="40" r:id="rId14"/>
    <sheet name="Survival Analysis" sheetId="38" r:id="rId15"/>
    <sheet name="TwoSampleTtest" sheetId="34" r:id="rId16"/>
    <sheet name="Sheet3" sheetId="45" r:id="rId17"/>
  </sheets>
  <definedNames>
    <definedName name="_xlnm._FilterDatabase" localSheetId="2" hidden="1">Descriptives!$A$1:$AQ$17</definedName>
  </definedNames>
  <calcPr calcId="152511"/>
</workbook>
</file>

<file path=xl/calcChain.xml><?xml version="1.0" encoding="utf-8"?>
<calcChain xmlns="http://schemas.openxmlformats.org/spreadsheetml/2006/main">
  <c r="AG32" i="1" l="1"/>
  <c r="V30" i="1"/>
  <c r="I4" i="38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3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3" i="38"/>
  <c r="J3" i="38" s="1"/>
  <c r="J4" i="38" s="1"/>
  <c r="J5" i="38" s="1"/>
  <c r="J6" i="38" s="1"/>
  <c r="J7" i="38" s="1"/>
  <c r="J8" i="38" s="1"/>
  <c r="J9" i="38" s="1"/>
  <c r="J10" i="38" s="1"/>
  <c r="J11" i="38" s="1"/>
  <c r="J12" i="38" s="1"/>
  <c r="J13" i="38" s="1"/>
  <c r="J14" i="38" s="1"/>
  <c r="J15" i="38" s="1"/>
  <c r="J16" i="38" s="1"/>
  <c r="J17" i="38" s="1"/>
  <c r="J18" i="38" s="1"/>
  <c r="J19" i="38" s="1"/>
  <c r="J20" i="38" s="1"/>
  <c r="J21" i="38" s="1"/>
  <c r="J22" i="38" s="1"/>
  <c r="AU3" i="1"/>
  <c r="AW3" i="1" s="1"/>
  <c r="AU4" i="1"/>
  <c r="AW4" i="1" s="1"/>
  <c r="AU5" i="1"/>
  <c r="AW5" i="1" s="1"/>
  <c r="AU6" i="1"/>
  <c r="AW6" i="1" s="1"/>
  <c r="AU7" i="1"/>
  <c r="AW7" i="1" s="1"/>
  <c r="AU8" i="1"/>
  <c r="AW8" i="1" s="1"/>
  <c r="AU9" i="1"/>
  <c r="AW9" i="1" s="1"/>
  <c r="AU10" i="1"/>
  <c r="AW10" i="1" s="1"/>
  <c r="AU11" i="1"/>
  <c r="AW11" i="1" s="1"/>
  <c r="AU12" i="1"/>
  <c r="AW12" i="1" s="1"/>
  <c r="AU13" i="1"/>
  <c r="AW13" i="1" s="1"/>
  <c r="AU14" i="1"/>
  <c r="AW14" i="1" s="1"/>
  <c r="AU15" i="1"/>
  <c r="AW15" i="1" s="1"/>
  <c r="AU16" i="1"/>
  <c r="AW16" i="1" s="1"/>
  <c r="AU17" i="1"/>
  <c r="AW17" i="1" s="1"/>
  <c r="AU18" i="1"/>
  <c r="AW18" i="1" s="1"/>
  <c r="AU19" i="1"/>
  <c r="AW19" i="1" s="1"/>
  <c r="AU20" i="1"/>
  <c r="AW20" i="1" s="1"/>
  <c r="AU21" i="1"/>
  <c r="AW21" i="1" s="1"/>
  <c r="AU22" i="1"/>
  <c r="AW22" i="1" s="1"/>
  <c r="AU23" i="1"/>
  <c r="AW23" i="1" s="1"/>
  <c r="AU24" i="1"/>
  <c r="AW24" i="1" s="1"/>
  <c r="AU2" i="1"/>
  <c r="AU26" i="1"/>
  <c r="AQ3" i="1"/>
  <c r="AR3" i="1" s="1"/>
  <c r="AQ4" i="1"/>
  <c r="AR4" i="1" s="1"/>
  <c r="AQ5" i="1"/>
  <c r="AR5" i="1" s="1"/>
  <c r="AQ6" i="1"/>
  <c r="AR6" i="1" s="1"/>
  <c r="AQ7" i="1"/>
  <c r="AR7" i="1" s="1"/>
  <c r="AQ8" i="1"/>
  <c r="AR8" i="1" s="1"/>
  <c r="AQ9" i="1"/>
  <c r="AR9" i="1" s="1"/>
  <c r="AQ10" i="1"/>
  <c r="AR10" i="1" s="1"/>
  <c r="AQ11" i="1"/>
  <c r="AR11" i="1" s="1"/>
  <c r="AQ12" i="1"/>
  <c r="AR12" i="1" s="1"/>
  <c r="AQ13" i="1"/>
  <c r="AR13" i="1" s="1"/>
  <c r="AQ14" i="1"/>
  <c r="AR14" i="1" s="1"/>
  <c r="AQ15" i="1"/>
  <c r="AR15" i="1" s="1"/>
  <c r="AQ16" i="1"/>
  <c r="AR16" i="1" s="1"/>
  <c r="AQ17" i="1"/>
  <c r="AR17" i="1" s="1"/>
  <c r="AQ18" i="1"/>
  <c r="AR18" i="1" s="1"/>
  <c r="AQ19" i="1"/>
  <c r="AR19" i="1" s="1"/>
  <c r="AQ20" i="1"/>
  <c r="AR20" i="1" s="1"/>
  <c r="AQ21" i="1"/>
  <c r="AR21" i="1" s="1"/>
  <c r="AQ22" i="1"/>
  <c r="AR22" i="1" s="1"/>
  <c r="AQ23" i="1"/>
  <c r="AR23" i="1" s="1"/>
  <c r="AQ24" i="1"/>
  <c r="AR24" i="1" s="1"/>
  <c r="AQ25" i="1"/>
  <c r="AR25" i="1" s="1"/>
  <c r="AQ26" i="1"/>
  <c r="AR26" i="1" s="1"/>
  <c r="AQ27" i="1"/>
  <c r="AR27" i="1" s="1"/>
  <c r="AQ28" i="1"/>
  <c r="AR28" i="1" s="1"/>
  <c r="AQ2" i="1"/>
  <c r="AR2" i="1" s="1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J19" i="5" s="1"/>
  <c r="I16" i="5"/>
  <c r="I19" i="5" s="1"/>
  <c r="H16" i="5"/>
  <c r="H19" i="5" s="1"/>
  <c r="G16" i="5"/>
  <c r="F16" i="5"/>
  <c r="E16" i="5"/>
  <c r="D16" i="5"/>
  <c r="C16" i="5"/>
  <c r="B17" i="5"/>
  <c r="B16" i="5"/>
  <c r="AA20" i="1"/>
  <c r="AA21" i="1"/>
  <c r="AA22" i="1"/>
  <c r="AA23" i="1"/>
  <c r="AA24" i="1"/>
  <c r="AA25" i="1"/>
  <c r="AA26" i="1"/>
  <c r="AA27" i="1"/>
  <c r="AA28" i="1"/>
  <c r="AA29" i="1"/>
  <c r="AA30" i="1"/>
  <c r="AD2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" i="1"/>
  <c r="U25" i="1"/>
  <c r="U26" i="1"/>
  <c r="U27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U27" i="1" l="1"/>
  <c r="AR31" i="1"/>
  <c r="AR30" i="1"/>
  <c r="AW2" i="1"/>
  <c r="AW26" i="1" s="1"/>
  <c r="AW27" i="1" l="1"/>
</calcChain>
</file>

<file path=xl/comments1.xml><?xml version="1.0" encoding="utf-8"?>
<comments xmlns="http://schemas.openxmlformats.org/spreadsheetml/2006/main">
  <authors>
    <author>dmbarton2</author>
  </authors>
  <commentList>
    <comment ref="O1" authorId="0" shapeId="0">
      <text>
        <r>
          <rPr>
            <b/>
            <sz val="8"/>
            <color indexed="81"/>
            <rFont val="Tahoma"/>
            <family val="2"/>
          </rPr>
          <t>dmbarton2:</t>
        </r>
        <r>
          <rPr>
            <sz val="8"/>
            <color indexed="81"/>
            <rFont val="Tahoma"/>
            <family val="2"/>
          </rPr>
          <t xml:space="preserve">
This is not an "average" blood pressure but a calculation.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</rPr>
          <t>dmbarton2:</t>
        </r>
        <r>
          <rPr>
            <sz val="8"/>
            <color indexed="81"/>
            <rFont val="Tahoma"/>
            <family val="2"/>
          </rPr>
          <t xml:space="preserve">
This is not an "average" blood pressure but a calculation.</t>
        </r>
      </text>
    </comment>
    <comment ref="U1" authorId="0" shapeId="0">
      <text>
        <r>
          <rPr>
            <b/>
            <sz val="8"/>
            <color indexed="81"/>
            <rFont val="Tahoma"/>
            <family val="2"/>
          </rPr>
          <t>dmbarton2:</t>
        </r>
        <r>
          <rPr>
            <sz val="8"/>
            <color indexed="81"/>
            <rFont val="Tahoma"/>
            <family val="2"/>
          </rPr>
          <t xml:space="preserve">
This is not an "average" blood pressure but a calculation.</t>
        </r>
      </text>
    </comment>
    <comment ref="X1" authorId="0" shapeId="0">
      <text>
        <r>
          <rPr>
            <b/>
            <sz val="8"/>
            <color indexed="81"/>
            <rFont val="Tahoma"/>
            <family val="2"/>
          </rPr>
          <t>dmbarton2:</t>
        </r>
        <r>
          <rPr>
            <sz val="8"/>
            <color indexed="81"/>
            <rFont val="Tahoma"/>
            <family val="2"/>
          </rPr>
          <t xml:space="preserve">
This is not an "average" blood pressure but a calculation.</t>
        </r>
      </text>
    </comment>
    <comment ref="AA1" authorId="0" shapeId="0">
      <text>
        <r>
          <rPr>
            <b/>
            <sz val="8"/>
            <color indexed="81"/>
            <rFont val="Tahoma"/>
            <family val="2"/>
          </rPr>
          <t>dmbarton2:</t>
        </r>
        <r>
          <rPr>
            <sz val="8"/>
            <color indexed="81"/>
            <rFont val="Tahoma"/>
            <family val="2"/>
          </rPr>
          <t xml:space="preserve">
This is not an "average" blood pressure but a calculation.</t>
        </r>
      </text>
    </comment>
    <comment ref="AD1" authorId="0" shapeId="0">
      <text>
        <r>
          <rPr>
            <b/>
            <sz val="8"/>
            <color indexed="81"/>
            <rFont val="Tahoma"/>
            <family val="2"/>
          </rPr>
          <t>dmbarton2:</t>
        </r>
        <r>
          <rPr>
            <sz val="8"/>
            <color indexed="81"/>
            <rFont val="Tahoma"/>
            <family val="2"/>
          </rPr>
          <t xml:space="preserve">
This is not an "average" blood pressure but a calculation.</t>
        </r>
      </text>
    </comment>
  </commentList>
</comments>
</file>

<file path=xl/sharedStrings.xml><?xml version="1.0" encoding="utf-8"?>
<sst xmlns="http://schemas.openxmlformats.org/spreadsheetml/2006/main" count="268" uniqueCount="110">
  <si>
    <t>Ht_Grp_1</t>
  </si>
  <si>
    <t>Ht_Grp_2</t>
  </si>
  <si>
    <t>Ht_Grp_3</t>
  </si>
  <si>
    <t>Wt_Grp_1</t>
  </si>
  <si>
    <t>Wt_Grp_2</t>
  </si>
  <si>
    <t>Wt_Grp_3</t>
  </si>
  <si>
    <t>Age_Grp_1</t>
  </si>
  <si>
    <t>Age_Grp_2</t>
  </si>
  <si>
    <t>Age_Grp_3</t>
  </si>
  <si>
    <t>Systolic BP_1_Grp1</t>
  </si>
  <si>
    <t>Diastolic_1_Grp_1</t>
  </si>
  <si>
    <t>Mean BP_1_Grp_1</t>
  </si>
  <si>
    <t>Systolic BP_2_Grp1</t>
  </si>
  <si>
    <t>Diastolic_2_Grp_1</t>
  </si>
  <si>
    <t>Mean BP_2_Grp_1</t>
  </si>
  <si>
    <t>Systolic BP_1_Grp2</t>
  </si>
  <si>
    <t>Systolic BP_1_Grp3</t>
  </si>
  <si>
    <t>Systolic BP_2_Grp3</t>
  </si>
  <si>
    <t>Mean BP_1_Grp3</t>
  </si>
  <si>
    <t>Diastolic_1_Grp3</t>
  </si>
  <si>
    <t>Diastolic_2_Grp3</t>
  </si>
  <si>
    <t>Mean BP_2_Grp3</t>
  </si>
  <si>
    <t>Diastolic_1_Grp2</t>
  </si>
  <si>
    <t>Mean BP_1_Grp2</t>
  </si>
  <si>
    <t>Systolic BP_2_Grp2</t>
  </si>
  <si>
    <t>Diastolic_2_Grp2</t>
  </si>
  <si>
    <t>Mean BP_2_Grp2</t>
  </si>
  <si>
    <t>Group_1 Surv</t>
  </si>
  <si>
    <t>Group_2 Surv</t>
  </si>
  <si>
    <t>Group_3 Surv</t>
  </si>
  <si>
    <t>Confidence Level(95.0%)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</si>
  <si>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</si>
  <si>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</si>
  <si>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</si>
  <si>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</si>
  <si>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</si>
  <si>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</si>
  <si>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</si>
  <si>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</si>
  <si>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</si>
  <si>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</si>
  <si>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</si>
  <si>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</si>
  <si>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</si>
  <si>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Frequency</t>
  </si>
  <si>
    <t>Cumulative %</t>
  </si>
  <si>
    <t>Lower Limit of Wt Class</t>
  </si>
  <si>
    <t>Point</t>
  </si>
  <si>
    <t>Rank</t>
  </si>
  <si>
    <t>Percent</t>
  </si>
  <si>
    <t>Upper Limt CI</t>
  </si>
  <si>
    <t>Lower Limit CI</t>
  </si>
  <si>
    <t>SUMMARY OUTPUT</t>
  </si>
  <si>
    <t>Regression Statistics</t>
  </si>
  <si>
    <t>Multiple R</t>
  </si>
  <si>
    <t>R Square</t>
  </si>
  <si>
    <t>Adjusted R Square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</si>
  <si>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</si>
  <si>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</si>
  <si>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</si>
  <si>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</si>
  <si>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</si>
  <si>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</si>
  <si>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</si>
  <si>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</si>
  <si>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</si>
  <si>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</si>
  <si>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</si>
  <si>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</si>
  <si>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</si>
  <si>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</si>
  <si>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</si>
  <si>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</si>
  <si>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</si>
  <si>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</si>
  <si>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t-Test: Two-Sample Assuming Equal Variances</t>
  </si>
  <si>
    <t>Variance</t>
  </si>
  <si>
    <t>Pooled Variance</t>
  </si>
  <si>
    <t>Hypothesized Mean Difference</t>
  </si>
  <si>
    <t>P(T&lt;=t) one-tail</t>
  </si>
  <si>
    <t>t Critical one-tail</t>
  </si>
  <si>
    <t>P(T&lt;=t) two-tail</t>
  </si>
  <si>
    <t>t Critical two-tail</t>
  </si>
  <si>
    <t>t-Test: Paired Two Sample for Means</t>
  </si>
  <si>
    <t>Pearson Correlation</t>
  </si>
  <si>
    <t>Anova: Single Factor</t>
  </si>
  <si>
    <t>SUMMARY</t>
  </si>
  <si>
    <t>Groups</t>
  </si>
  <si>
    <t>Average</t>
  </si>
  <si>
    <t>Source of Variation</t>
  </si>
  <si>
    <t>F crit</t>
  </si>
  <si>
    <t>Between Groups</t>
  </si>
  <si>
    <t>Within Groups</t>
  </si>
  <si>
    <t>Positive=&gt;</t>
  </si>
  <si>
    <t>Negative=&gt;</t>
  </si>
  <si>
    <t>Disease=&gt;</t>
  </si>
  <si>
    <t>Disease Free=&gt;</t>
  </si>
  <si>
    <t>Year of Death</t>
  </si>
  <si>
    <t>Year of Last Contact</t>
  </si>
  <si>
    <t>Time</t>
  </si>
  <si>
    <t>Event (1=death, 0=censored)</t>
  </si>
  <si>
    <t>Number at Risk</t>
  </si>
  <si>
    <t>Number of Deaths Dt</t>
  </si>
  <si>
    <t>Number Cesored</t>
  </si>
  <si>
    <t>Diseased at Start</t>
  </si>
  <si>
    <t>+</t>
  </si>
  <si>
    <t>-</t>
  </si>
  <si>
    <t xml:space="preserve"> </t>
  </si>
  <si>
    <t>Variable</t>
  </si>
  <si>
    <t>Coefficient of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</si>
</sst>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164" fontId="6" fillId="0" borderId="0" xfId="0" applyNumberFormat="1" applyFont="1"/>
    <xf numFmtId="0" fontId="5" fillId="0" borderId="2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4" fillId="0" borderId="0" xfId="0" applyFont="1" applyAlignment="1">
      <alignment horizontal="left"/>
    </xf>
    <xf numFmtId="0" fontId="0" fillId="0" borderId="1" xfId="0" applyNumberFormat="1" applyFill="1" applyBorder="1" applyAlignment="1"/>
    <xf numFmtId="10" fontId="0" fillId="0" borderId="1" xfId="0" applyNumberFormat="1" applyFill="1" applyBorder="1" applyAlignment="1"/>
    <xf numFmtId="0" fontId="5" fillId="0" borderId="2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Border="1" applyAlignme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 applyAlignment="1">
      <alignment horizontal="right"/>
    </xf>
    <xf numFmtId="0" fontId="6" fillId="0" borderId="0" xfId="0" applyFont="1"/>
    <xf numFmtId="0" fontId="7" fillId="2" borderId="1" xfId="0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0" xfId="0" applyNumberFormat="1" applyFill="1" applyBorder="1" applyAlignment="1"/>
    <xf numFmtId="10" fontId="0" fillId="2" borderId="0" xfId="0" applyNumberFormat="1" applyFill="1" applyBorder="1" applyAlignme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Histogram!$A$2:$A$9</c:f>
              <c:numCache>
                <c:formatCode>General</c:formatCode>
                <c:ptCount val="8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</c:numCache>
            </c:numRef>
          </c:cat>
          <c:val>
            <c:numRef>
              <c:f>Histogram!$B$2:$B$9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19792"/>
        <c:axId val="283220576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numRef>
              <c:f>Histogram!$A$2:$A$9</c:f>
              <c:numCache>
                <c:formatCode>General</c:formatCode>
                <c:ptCount val="8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</c:numCache>
            </c:numRef>
          </c:cat>
          <c:val>
            <c:numRef>
              <c:f>Histogram!$C$2:$C$9</c:f>
              <c:numCache>
                <c:formatCode>0.00%</c:formatCode>
                <c:ptCount val="8"/>
                <c:pt idx="0">
                  <c:v>3.4482758620689655E-2</c:v>
                </c:pt>
                <c:pt idx="1">
                  <c:v>0.20689655172413793</c:v>
                </c:pt>
                <c:pt idx="2">
                  <c:v>0.34482758620689657</c:v>
                </c:pt>
                <c:pt idx="3">
                  <c:v>0.41379310344827586</c:v>
                </c:pt>
                <c:pt idx="4">
                  <c:v>0.41379310344827586</c:v>
                </c:pt>
                <c:pt idx="5">
                  <c:v>0.65517241379310343</c:v>
                </c:pt>
                <c:pt idx="6">
                  <c:v>0.82758620689655171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49944"/>
        <c:axId val="283214696"/>
      </c:lineChart>
      <c:catAx>
        <c:axId val="28321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Lower Limit of Wt Class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3220576"/>
        <c:crosses val="autoZero"/>
        <c:auto val="1"/>
        <c:lblAlgn val="ctr"/>
        <c:lblOffset val="100"/>
        <c:noMultiLvlLbl val="0"/>
      </c:catAx>
      <c:valAx>
        <c:axId val="28322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3219792"/>
        <c:crosses val="autoZero"/>
        <c:crossBetween val="between"/>
      </c:valAx>
      <c:valAx>
        <c:axId val="28321469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374849944"/>
        <c:crosses val="max"/>
        <c:crossBetween val="between"/>
      </c:valAx>
      <c:catAx>
        <c:axId val="374849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32146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13068928479294E-2"/>
          <c:y val="3.0456378837832906E-2"/>
          <c:w val="0.89635083165374063"/>
          <c:h val="0.85971395121027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RawData!$AH$1</c:f>
              <c:strCache>
                <c:ptCount val="1"/>
                <c:pt idx="0">
                  <c:v>Systolic BP_1_Grp3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3641692172313304E-3"/>
                  <c:y val="0.17124531785695446"/>
                </c:manualLayout>
              </c:layout>
              <c:numFmt formatCode="General" sourceLinked="0"/>
            </c:trendlineLbl>
          </c:trendline>
          <c:xVal>
            <c:numRef>
              <c:f>RawData!$AG$2:$AG$30</c:f>
              <c:numCache>
                <c:formatCode>General</c:formatCode>
                <c:ptCount val="29"/>
                <c:pt idx="0">
                  <c:v>157</c:v>
                </c:pt>
                <c:pt idx="1">
                  <c:v>209</c:v>
                </c:pt>
                <c:pt idx="2">
                  <c:v>201</c:v>
                </c:pt>
                <c:pt idx="3">
                  <c:v>211</c:v>
                </c:pt>
                <c:pt idx="4">
                  <c:v>191</c:v>
                </c:pt>
                <c:pt idx="5">
                  <c:v>156</c:v>
                </c:pt>
                <c:pt idx="6">
                  <c:v>196</c:v>
                </c:pt>
                <c:pt idx="7">
                  <c:v>220</c:v>
                </c:pt>
                <c:pt idx="8">
                  <c:v>162</c:v>
                </c:pt>
                <c:pt idx="9">
                  <c:v>205</c:v>
                </c:pt>
                <c:pt idx="10">
                  <c:v>200</c:v>
                </c:pt>
                <c:pt idx="11">
                  <c:v>174</c:v>
                </c:pt>
                <c:pt idx="12">
                  <c:v>205</c:v>
                </c:pt>
                <c:pt idx="13">
                  <c:v>196</c:v>
                </c:pt>
                <c:pt idx="14">
                  <c:v>213</c:v>
                </c:pt>
                <c:pt idx="15">
                  <c:v>152</c:v>
                </c:pt>
                <c:pt idx="16">
                  <c:v>216</c:v>
                </c:pt>
                <c:pt idx="17">
                  <c:v>159</c:v>
                </c:pt>
                <c:pt idx="18">
                  <c:v>193</c:v>
                </c:pt>
                <c:pt idx="19">
                  <c:v>150</c:v>
                </c:pt>
                <c:pt idx="20">
                  <c:v>172</c:v>
                </c:pt>
                <c:pt idx="21">
                  <c:v>163</c:v>
                </c:pt>
                <c:pt idx="22">
                  <c:v>161</c:v>
                </c:pt>
                <c:pt idx="23">
                  <c:v>165</c:v>
                </c:pt>
                <c:pt idx="24">
                  <c:v>195</c:v>
                </c:pt>
                <c:pt idx="25">
                  <c:v>195</c:v>
                </c:pt>
                <c:pt idx="26">
                  <c:v>213</c:v>
                </c:pt>
                <c:pt idx="27">
                  <c:v>156</c:v>
                </c:pt>
                <c:pt idx="28">
                  <c:v>202</c:v>
                </c:pt>
              </c:numCache>
            </c:numRef>
          </c:xVal>
          <c:yVal>
            <c:numRef>
              <c:f>RawData!$AH$2:$AH$30</c:f>
              <c:numCache>
                <c:formatCode>General</c:formatCode>
                <c:ptCount val="29"/>
                <c:pt idx="0">
                  <c:v>118</c:v>
                </c:pt>
                <c:pt idx="1">
                  <c:v>129</c:v>
                </c:pt>
                <c:pt idx="2">
                  <c:v>142</c:v>
                </c:pt>
                <c:pt idx="3">
                  <c:v>140</c:v>
                </c:pt>
                <c:pt idx="4">
                  <c:v>131</c:v>
                </c:pt>
                <c:pt idx="5">
                  <c:v>122</c:v>
                </c:pt>
                <c:pt idx="6">
                  <c:v>134</c:v>
                </c:pt>
                <c:pt idx="7">
                  <c:v>137</c:v>
                </c:pt>
                <c:pt idx="8">
                  <c:v>138</c:v>
                </c:pt>
                <c:pt idx="9">
                  <c:v>130</c:v>
                </c:pt>
                <c:pt idx="10">
                  <c:v>150</c:v>
                </c:pt>
                <c:pt idx="11">
                  <c:v>149</c:v>
                </c:pt>
                <c:pt idx="12">
                  <c:v>121</c:v>
                </c:pt>
                <c:pt idx="13">
                  <c:v>131</c:v>
                </c:pt>
                <c:pt idx="14">
                  <c:v>145</c:v>
                </c:pt>
                <c:pt idx="15">
                  <c:v>121</c:v>
                </c:pt>
                <c:pt idx="16">
                  <c:v>129</c:v>
                </c:pt>
                <c:pt idx="17">
                  <c:v>148</c:v>
                </c:pt>
                <c:pt idx="18">
                  <c:v>150</c:v>
                </c:pt>
                <c:pt idx="19">
                  <c:v>136</c:v>
                </c:pt>
                <c:pt idx="20">
                  <c:v>147</c:v>
                </c:pt>
                <c:pt idx="21">
                  <c:v>133</c:v>
                </c:pt>
                <c:pt idx="22">
                  <c:v>141</c:v>
                </c:pt>
                <c:pt idx="23">
                  <c:v>115</c:v>
                </c:pt>
                <c:pt idx="24">
                  <c:v>150</c:v>
                </c:pt>
                <c:pt idx="25">
                  <c:v>149</c:v>
                </c:pt>
                <c:pt idx="26">
                  <c:v>136</c:v>
                </c:pt>
                <c:pt idx="27">
                  <c:v>120</c:v>
                </c:pt>
                <c:pt idx="28">
                  <c:v>130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854256"/>
        <c:axId val="374853864"/>
      </c:scatterChart>
      <c:valAx>
        <c:axId val="37485425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Wt_Grp_3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4853864"/>
        <c:crosses val="autoZero"/>
        <c:crossBetween val="midCat"/>
        <c:majorUnit val="10"/>
        <c:minorUnit val="5"/>
      </c:valAx>
      <c:valAx>
        <c:axId val="3748538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Systolic BP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4854256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'Survival Analysis'!$D$2:$D$22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21</c:v>
                </c:pt>
                <c:pt idx="17">
                  <c:v>23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</c:numCache>
            </c:numRef>
          </c:cat>
          <c:val>
            <c:numRef>
              <c:f>'Survival Analysis'!$J$2:$J$22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0.95000000000000007</c:v>
                </c:pt>
                <c:pt idx="3">
                  <c:v>0.89722222222222237</c:v>
                </c:pt>
                <c:pt idx="4">
                  <c:v>0.84444444444444455</c:v>
                </c:pt>
                <c:pt idx="5">
                  <c:v>0.84444444444444455</c:v>
                </c:pt>
                <c:pt idx="6">
                  <c:v>0.84444444444444455</c:v>
                </c:pt>
                <c:pt idx="7">
                  <c:v>0.84444444444444444</c:v>
                </c:pt>
                <c:pt idx="8">
                  <c:v>0.84444444444444444</c:v>
                </c:pt>
                <c:pt idx="9">
                  <c:v>0.84444444444444444</c:v>
                </c:pt>
                <c:pt idx="10">
                  <c:v>0.84444444444444455</c:v>
                </c:pt>
                <c:pt idx="11">
                  <c:v>0.76000000000000012</c:v>
                </c:pt>
                <c:pt idx="12">
                  <c:v>0.67555555555555569</c:v>
                </c:pt>
                <c:pt idx="13">
                  <c:v>0.67555555555555569</c:v>
                </c:pt>
                <c:pt idx="14">
                  <c:v>0.67555555555555569</c:v>
                </c:pt>
                <c:pt idx="15">
                  <c:v>0.6755555555555558</c:v>
                </c:pt>
                <c:pt idx="16">
                  <c:v>0.6755555555555558</c:v>
                </c:pt>
                <c:pt idx="17">
                  <c:v>0.50666666666666682</c:v>
                </c:pt>
                <c:pt idx="18">
                  <c:v>0.50666666666666682</c:v>
                </c:pt>
                <c:pt idx="19">
                  <c:v>0.50666666666666682</c:v>
                </c:pt>
                <c:pt idx="20">
                  <c:v>0.50666666666666682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52688"/>
        <c:axId val="374850728"/>
      </c:lineChart>
      <c:catAx>
        <c:axId val="37485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(months)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4850728"/>
        <c:crosses val="autoZero"/>
        <c:auto val="1"/>
        <c:lblAlgn val="ctr"/>
        <c:lblOffset val="100"/>
        <c:noMultiLvlLbl val="0"/>
      </c:catAx>
      <c:valAx>
        <c:axId val="374850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Survived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4852688"/>
        <c:crossesAt val="1"/>
        <c:crossBetween val="midCat"/>
        <c:majorUnit val="0.1"/>
        <c:minorUnit val="0.05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0</xdr:colOff>
      <xdr:row>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7" sqref="E7"/>
    </sheetView>
  </sheetViews>
  <sheetFormatPr defaultRowHeight="15" x14ac:dyDescent="0.2"/>
  <cols>
    <col min="1" max="1" width="19.21875" customWidth="1"/>
  </cols>
  <sheetData>
    <row r="1" spans="1:7" x14ac:dyDescent="0.2">
      <c r="A1" t="s">
        <v>85</v>
      </c>
    </row>
    <row r="3" spans="1:7" ht="15.75" thickBot="1" x14ac:dyDescent="0.25">
      <c r="A3" t="s">
        <v>86</v>
      </c>
    </row>
    <row r="4" spans="1:7" x14ac:dyDescent="0.2">
      <c r="A4" s="7" t="s">
        <v>87</v>
      </c>
      <c r="B4" s="7" t="s">
        <v>43</v>
      </c>
      <c r="C4" s="7" t="s">
        <v>42</v>
      </c>
      <c r="D4" s="7" t="s">
        <v>88</v>
      </c>
      <c r="E4" s="7" t="s">
        <v>76</v>
      </c>
    </row>
    <row r="5" spans="1:7" x14ac:dyDescent="0.2">
      <c r="A5" s="4" t="s">
        <v>13</v>
      </c>
      <c r="B5" s="4">
        <v>23</v>
      </c>
      <c r="C5" s="4">
        <v>2363</v>
      </c>
      <c r="D5" s="4">
        <v>102.73913043478261</v>
      </c>
      <c r="E5" s="4">
        <v>11.383399209486511</v>
      </c>
    </row>
    <row r="6" spans="1:7" x14ac:dyDescent="0.2">
      <c r="A6" s="4" t="s">
        <v>25</v>
      </c>
      <c r="B6" s="4">
        <v>27</v>
      </c>
      <c r="C6" s="4">
        <v>2783</v>
      </c>
      <c r="D6" s="4">
        <v>103.07407407407408</v>
      </c>
      <c r="E6" s="4">
        <v>14.148148148148231</v>
      </c>
    </row>
    <row r="7" spans="1:7" ht="15.75" thickBot="1" x14ac:dyDescent="0.25">
      <c r="A7" s="5" t="s">
        <v>20</v>
      </c>
      <c r="B7" s="5">
        <v>29</v>
      </c>
      <c r="C7" s="5">
        <v>2988</v>
      </c>
      <c r="D7" s="5">
        <v>103.03448275862068</v>
      </c>
      <c r="E7" s="23">
        <v>10.391625615763976</v>
      </c>
    </row>
    <row r="10" spans="1:7" ht="15.75" thickBot="1" x14ac:dyDescent="0.25">
      <c r="A10" t="s">
        <v>58</v>
      </c>
    </row>
    <row r="11" spans="1:7" x14ac:dyDescent="0.2">
      <c r="A11" s="7" t="s">
        <v>89</v>
      </c>
      <c r="B11" s="7" t="s">
        <v>64</v>
      </c>
      <c r="C11" s="7" t="s">
        <v>63</v>
      </c>
      <c r="D11" s="7" t="s">
        <v>65</v>
      </c>
      <c r="E11" s="7" t="s">
        <v>66</v>
      </c>
      <c r="F11" s="7" t="s">
        <v>70</v>
      </c>
      <c r="G11" s="7" t="s">
        <v>90</v>
      </c>
    </row>
    <row r="12" spans="1:7" x14ac:dyDescent="0.2">
      <c r="A12" s="4" t="s">
        <v>91</v>
      </c>
      <c r="B12" s="4">
        <v>1.6339242474401772</v>
      </c>
      <c r="C12" s="4">
        <v>2</v>
      </c>
      <c r="D12" s="4">
        <v>0.81696212372008858</v>
      </c>
      <c r="E12" s="4">
        <v>6.8285921882625278E-2</v>
      </c>
      <c r="F12" s="4">
        <v>0.93405062444656228</v>
      </c>
      <c r="G12" s="4">
        <v>3.1169818374303837</v>
      </c>
    </row>
    <row r="13" spans="1:7" x14ac:dyDescent="0.2">
      <c r="A13" s="4" t="s">
        <v>92</v>
      </c>
      <c r="B13" s="4">
        <v>909.25215170192689</v>
      </c>
      <c r="C13" s="4">
        <v>76</v>
      </c>
      <c r="D13" s="4">
        <v>11.963844101341143</v>
      </c>
      <c r="E13" s="4"/>
      <c r="F13" s="4"/>
      <c r="G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ht="15.75" thickBot="1" x14ac:dyDescent="0.25">
      <c r="A15" s="5" t="s">
        <v>61</v>
      </c>
      <c r="B15" s="5">
        <v>910.88607594936707</v>
      </c>
      <c r="C15" s="5">
        <v>78</v>
      </c>
      <c r="D15" s="5"/>
      <c r="E15" s="5"/>
      <c r="F15" s="5"/>
      <c r="G15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9"/>
  <sheetViews>
    <sheetView topLeftCell="A6" zoomScale="110" zoomScaleNormal="110" workbookViewId="0">
      <selection activeCell="D31" sqref="D31"/>
    </sheetView>
  </sheetViews>
  <sheetFormatPr defaultRowHeight="15" x14ac:dyDescent="0.2"/>
  <cols>
    <col min="1" max="1" width="10.109375" style="2" bestFit="1" customWidth="1"/>
    <col min="2" max="3" width="6.6640625" style="2" bestFit="1" customWidth="1"/>
    <col min="4" max="6" width="6.88671875" style="2" bestFit="1" customWidth="1"/>
    <col min="7" max="9" width="7.6640625" style="2" bestFit="1" customWidth="1"/>
    <col min="10" max="12" width="9.109375" style="2" bestFit="1" customWidth="1"/>
    <col min="13" max="13" width="13" style="2" bestFit="1" customWidth="1"/>
    <col min="14" max="14" width="12.21875" style="2" bestFit="1" customWidth="1"/>
    <col min="15" max="15" width="12.33203125" style="2" bestFit="1" customWidth="1"/>
    <col min="16" max="16" width="13" style="2" bestFit="1" customWidth="1"/>
    <col min="17" max="17" width="12.21875" style="2" bestFit="1" customWidth="1"/>
    <col min="18" max="18" width="12.33203125" style="2" bestFit="1" customWidth="1"/>
    <col min="19" max="19" width="13" style="2" bestFit="1" customWidth="1"/>
    <col min="20" max="20" width="11.44140625" style="2" bestFit="1" customWidth="1"/>
    <col min="21" max="21" width="11.5546875" style="2" bestFit="1" customWidth="1"/>
    <col min="22" max="22" width="13" style="2" bestFit="1" customWidth="1"/>
    <col min="23" max="23" width="11.44140625" style="2" bestFit="1" customWidth="1"/>
    <col min="24" max="24" width="11.5546875" style="2" bestFit="1" customWidth="1"/>
    <col min="25" max="25" width="13" style="2" bestFit="1" customWidth="1"/>
    <col min="26" max="26" width="11.44140625" style="2" bestFit="1" customWidth="1"/>
    <col min="27" max="27" width="11.5546875" style="2" bestFit="1" customWidth="1"/>
    <col min="28" max="28" width="13" style="2" bestFit="1" customWidth="1"/>
    <col min="29" max="29" width="11.44140625" style="2" bestFit="1" customWidth="1"/>
    <col min="30" max="30" width="11.5546875" style="2" bestFit="1" customWidth="1"/>
    <col min="31" max="32" width="8.88671875" style="2"/>
    <col min="33" max="33" width="6.88671875" style="2" bestFit="1" customWidth="1"/>
    <col min="34" max="34" width="13" style="2" bestFit="1" customWidth="1"/>
    <col min="36" max="36" width="12.21875" style="2" bestFit="1" customWidth="1"/>
    <col min="37" max="38" width="11.44140625" style="2" bestFit="1" customWidth="1"/>
    <col min="39" max="40" width="8.88671875" style="2"/>
    <col min="41" max="41" width="11.44140625" style="2" bestFit="1" customWidth="1"/>
    <col min="42" max="42" width="11.44140625" style="2" customWidth="1"/>
    <col min="43" max="45" width="8.88671875" style="2" customWidth="1"/>
    <col min="46" max="46" width="12.21875" style="2" customWidth="1"/>
    <col min="47" max="47" width="8.88671875" style="2" customWidth="1"/>
    <col min="48" max="48" width="12.21875" style="2" bestFit="1" customWidth="1"/>
    <col min="49" max="49" width="11.88671875" style="2" customWidth="1"/>
    <col min="50" max="16384" width="8.88671875" style="2"/>
  </cols>
  <sheetData>
    <row r="1" spans="1:49" s="1" customFormat="1" ht="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27</v>
      </c>
      <c r="K1" s="1" t="s">
        <v>28</v>
      </c>
      <c r="L1" s="1" t="s">
        <v>29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16</v>
      </c>
      <c r="Z1" s="1" t="s">
        <v>19</v>
      </c>
      <c r="AA1" s="1" t="s">
        <v>18</v>
      </c>
      <c r="AB1" s="1" t="s">
        <v>17</v>
      </c>
      <c r="AC1" s="1" t="s">
        <v>20</v>
      </c>
      <c r="AD1" s="1" t="s">
        <v>21</v>
      </c>
      <c r="AG1" s="1" t="s">
        <v>5</v>
      </c>
      <c r="AH1" s="1" t="s">
        <v>16</v>
      </c>
      <c r="AJ1" s="1" t="s">
        <v>13</v>
      </c>
      <c r="AK1" s="1" t="s">
        <v>25</v>
      </c>
      <c r="AL1" s="1" t="s">
        <v>20</v>
      </c>
      <c r="AO1" s="1" t="s">
        <v>22</v>
      </c>
      <c r="AP1" s="1" t="s">
        <v>25</v>
      </c>
      <c r="AT1" s="1" t="s">
        <v>10</v>
      </c>
      <c r="AV1" s="1" t="s">
        <v>13</v>
      </c>
    </row>
    <row r="2" spans="1:49" ht="15.75" x14ac:dyDescent="0.25">
      <c r="A2" s="2">
        <v>73</v>
      </c>
      <c r="B2" s="2">
        <v>66</v>
      </c>
      <c r="C2" s="2">
        <v>59</v>
      </c>
      <c r="D2" s="2">
        <v>174</v>
      </c>
      <c r="E2" s="2">
        <v>188</v>
      </c>
      <c r="F2" s="2">
        <v>157</v>
      </c>
      <c r="G2" s="2">
        <v>69</v>
      </c>
      <c r="H2" s="2">
        <v>55</v>
      </c>
      <c r="I2" s="2">
        <v>45</v>
      </c>
      <c r="J2" s="2">
        <v>0</v>
      </c>
      <c r="K2" s="2">
        <v>1</v>
      </c>
      <c r="L2" s="2">
        <v>1</v>
      </c>
      <c r="M2" s="2">
        <v>152</v>
      </c>
      <c r="N2" s="2">
        <v>92</v>
      </c>
      <c r="O2" s="6">
        <f>N2+((M2-N2)/3)</f>
        <v>112</v>
      </c>
      <c r="P2" s="2">
        <v>156</v>
      </c>
      <c r="Q2" s="2">
        <v>99</v>
      </c>
      <c r="R2" s="6">
        <f>Q2+((P2-Q2)/3)</f>
        <v>118</v>
      </c>
      <c r="S2" s="2">
        <v>137</v>
      </c>
      <c r="T2" s="2">
        <v>90</v>
      </c>
      <c r="U2" s="6">
        <f>T2+((S2-T2)/3)</f>
        <v>105.66666666666667</v>
      </c>
      <c r="V2" s="2">
        <v>161</v>
      </c>
      <c r="W2" s="2">
        <v>107</v>
      </c>
      <c r="X2" s="6">
        <f>W2+((V2-W2)/3)</f>
        <v>125</v>
      </c>
      <c r="Y2" s="2">
        <v>118</v>
      </c>
      <c r="Z2" s="2">
        <v>94</v>
      </c>
      <c r="AA2" s="6">
        <f t="shared" ref="AA2:AA30" si="0">Z2+((Y2-Z2)/3)</f>
        <v>102</v>
      </c>
      <c r="AB2" s="2">
        <v>167</v>
      </c>
      <c r="AC2" s="2">
        <v>101</v>
      </c>
      <c r="AD2" s="6">
        <f>AC2+((AB2-AC2)/3)</f>
        <v>123</v>
      </c>
      <c r="AG2" s="2">
        <v>157</v>
      </c>
      <c r="AH2" s="2">
        <v>118</v>
      </c>
      <c r="AJ2" s="2">
        <v>99</v>
      </c>
      <c r="AK2" s="2">
        <v>107</v>
      </c>
      <c r="AL2" s="2">
        <v>101</v>
      </c>
      <c r="AO2" s="2">
        <v>90</v>
      </c>
      <c r="AP2" s="2">
        <v>107</v>
      </c>
      <c r="AQ2" s="2">
        <f>AP2-AO2</f>
        <v>17</v>
      </c>
      <c r="AR2" s="2" t="str">
        <f>IF(AQ2&lt;0,"-",IF(AQ2&gt;0,"+","  "))</f>
        <v>+</v>
      </c>
      <c r="AT2" s="2">
        <v>92</v>
      </c>
      <c r="AU2" s="2">
        <f>IF(AT2&gt;100,1,0)</f>
        <v>0</v>
      </c>
      <c r="AV2" s="2">
        <v>99</v>
      </c>
      <c r="AW2" s="2">
        <f>IF(AU2=0,IF(AV2&gt;100,1,0),"Diseased at Start")</f>
        <v>0</v>
      </c>
    </row>
    <row r="3" spans="1:49" ht="15.75" x14ac:dyDescent="0.25">
      <c r="A3" s="2">
        <v>68</v>
      </c>
      <c r="B3" s="2">
        <v>66</v>
      </c>
      <c r="C3" s="2">
        <v>58</v>
      </c>
      <c r="D3" s="2">
        <v>186</v>
      </c>
      <c r="E3" s="2">
        <v>157</v>
      </c>
      <c r="F3" s="2">
        <v>209</v>
      </c>
      <c r="G3" s="2">
        <v>67</v>
      </c>
      <c r="H3" s="2">
        <v>57</v>
      </c>
      <c r="I3" s="2">
        <v>50</v>
      </c>
      <c r="J3" s="2">
        <v>0</v>
      </c>
      <c r="K3" s="2">
        <v>0</v>
      </c>
      <c r="L3" s="2">
        <v>0</v>
      </c>
      <c r="M3" s="2">
        <v>179</v>
      </c>
      <c r="N3" s="2">
        <v>109</v>
      </c>
      <c r="O3" s="6">
        <f t="shared" ref="O3:O24" si="1">N3+((M3-N3)/3)</f>
        <v>132.33333333333334</v>
      </c>
      <c r="P3" s="2">
        <v>145</v>
      </c>
      <c r="Q3" s="2">
        <v>103</v>
      </c>
      <c r="R3" s="6">
        <f t="shared" ref="R3:R24" si="2">Q3+((P3-Q3)/3)</f>
        <v>117</v>
      </c>
      <c r="S3" s="2">
        <v>125</v>
      </c>
      <c r="T3" s="2">
        <v>106</v>
      </c>
      <c r="U3" s="6">
        <f t="shared" ref="U3:U28" si="3">T3+((S3-T3)/3)</f>
        <v>112.33333333333333</v>
      </c>
      <c r="V3" s="2">
        <v>151</v>
      </c>
      <c r="W3" s="2">
        <v>108</v>
      </c>
      <c r="X3" s="6">
        <f t="shared" ref="X3:X28" si="4">W3+((V3-W3)/3)</f>
        <v>122.33333333333333</v>
      </c>
      <c r="Y3" s="2">
        <v>129</v>
      </c>
      <c r="Z3" s="2">
        <v>91</v>
      </c>
      <c r="AA3" s="6">
        <f t="shared" si="0"/>
        <v>103.66666666666667</v>
      </c>
      <c r="AB3" s="2">
        <v>160</v>
      </c>
      <c r="AC3" s="2">
        <v>107</v>
      </c>
      <c r="AD3" s="6">
        <f t="shared" ref="AD3:AD30" si="5">AB3-((AB3-AC3)/3)</f>
        <v>142.33333333333334</v>
      </c>
      <c r="AG3" s="2">
        <v>209</v>
      </c>
      <c r="AH3" s="2">
        <v>129</v>
      </c>
      <c r="AJ3" s="2">
        <v>103</v>
      </c>
      <c r="AK3" s="2">
        <v>108</v>
      </c>
      <c r="AL3" s="2">
        <v>107</v>
      </c>
      <c r="AO3" s="2">
        <v>106</v>
      </c>
      <c r="AP3" s="2">
        <v>108</v>
      </c>
      <c r="AQ3" s="2">
        <f t="shared" ref="AQ3:AQ28" si="6">AP3-AO3</f>
        <v>2</v>
      </c>
      <c r="AR3" s="2" t="str">
        <f t="shared" ref="AR3:AR28" si="7">IF(AQ3&lt;0,"-",IF(AQ3&gt;0,"+","  "))</f>
        <v>+</v>
      </c>
      <c r="AT3" s="2">
        <v>109</v>
      </c>
      <c r="AU3" s="2">
        <f t="shared" ref="AU3:AU24" si="8">IF(AT3&gt;100,1,0)</f>
        <v>1</v>
      </c>
      <c r="AV3" s="2">
        <v>103</v>
      </c>
      <c r="AW3" s="2" t="str">
        <f>IF(AU3=0,IF(AV3&gt;100,1,0),"Diseased at Start")</f>
        <v>Diseased at Start</v>
      </c>
    </row>
    <row r="4" spans="1:49" ht="15.75" x14ac:dyDescent="0.25">
      <c r="A4" s="2">
        <v>65</v>
      </c>
      <c r="B4" s="2">
        <v>72</v>
      </c>
      <c r="C4" s="2">
        <v>69</v>
      </c>
      <c r="D4" s="2">
        <v>154</v>
      </c>
      <c r="E4" s="2">
        <v>191</v>
      </c>
      <c r="F4" s="2">
        <v>201</v>
      </c>
      <c r="G4" s="2">
        <v>62</v>
      </c>
      <c r="H4" s="2">
        <v>60</v>
      </c>
      <c r="I4" s="2">
        <v>49</v>
      </c>
      <c r="J4" s="2">
        <v>0</v>
      </c>
      <c r="K4" s="2">
        <v>0</v>
      </c>
      <c r="L4" s="2">
        <v>0</v>
      </c>
      <c r="M4" s="2">
        <v>173</v>
      </c>
      <c r="N4" s="2">
        <v>108</v>
      </c>
      <c r="O4" s="6">
        <f t="shared" si="1"/>
        <v>129.66666666666666</v>
      </c>
      <c r="P4" s="2">
        <v>184</v>
      </c>
      <c r="Q4" s="2">
        <v>99</v>
      </c>
      <c r="R4" s="6">
        <f t="shared" si="2"/>
        <v>127.33333333333333</v>
      </c>
      <c r="S4" s="2">
        <v>136</v>
      </c>
      <c r="T4" s="2">
        <v>109</v>
      </c>
      <c r="U4" s="6">
        <f t="shared" si="3"/>
        <v>118</v>
      </c>
      <c r="V4" s="2">
        <v>169</v>
      </c>
      <c r="W4" s="2">
        <v>100</v>
      </c>
      <c r="X4" s="6">
        <f t="shared" si="4"/>
        <v>123</v>
      </c>
      <c r="Y4" s="2">
        <v>142</v>
      </c>
      <c r="Z4" s="2">
        <v>107</v>
      </c>
      <c r="AA4" s="6">
        <f t="shared" si="0"/>
        <v>118.66666666666667</v>
      </c>
      <c r="AB4" s="2">
        <v>154</v>
      </c>
      <c r="AC4" s="2">
        <v>103</v>
      </c>
      <c r="AD4" s="6">
        <f t="shared" si="5"/>
        <v>137</v>
      </c>
      <c r="AG4" s="2">
        <v>201</v>
      </c>
      <c r="AH4" s="2">
        <v>142</v>
      </c>
      <c r="AJ4" s="2">
        <v>99</v>
      </c>
      <c r="AK4" s="2">
        <v>100</v>
      </c>
      <c r="AL4" s="2">
        <v>103</v>
      </c>
      <c r="AO4" s="2">
        <v>109</v>
      </c>
      <c r="AP4" s="2">
        <v>100</v>
      </c>
      <c r="AQ4" s="2">
        <f t="shared" si="6"/>
        <v>-9</v>
      </c>
      <c r="AR4" s="2" t="str">
        <f t="shared" si="7"/>
        <v>-</v>
      </c>
      <c r="AT4" s="2">
        <v>108</v>
      </c>
      <c r="AU4" s="2">
        <f t="shared" si="8"/>
        <v>1</v>
      </c>
      <c r="AV4" s="2">
        <v>99</v>
      </c>
      <c r="AW4" s="2" t="str">
        <f t="shared" ref="AW4:AW24" si="9">IF(AU4=0,IF(AV4&gt;100,1,0),"Diseased at Start")</f>
        <v>Diseased at Start</v>
      </c>
    </row>
    <row r="5" spans="1:49" ht="15.75" x14ac:dyDescent="0.25">
      <c r="A5" s="2">
        <v>65</v>
      </c>
      <c r="B5" s="2">
        <v>64</v>
      </c>
      <c r="C5" s="2">
        <v>66</v>
      </c>
      <c r="D5" s="2">
        <v>202</v>
      </c>
      <c r="E5" s="2">
        <v>179</v>
      </c>
      <c r="F5" s="2">
        <v>211</v>
      </c>
      <c r="G5" s="2">
        <v>65</v>
      </c>
      <c r="H5" s="2">
        <v>57</v>
      </c>
      <c r="I5" s="2">
        <v>45</v>
      </c>
      <c r="J5" s="2">
        <v>1</v>
      </c>
      <c r="K5" s="2">
        <v>0</v>
      </c>
      <c r="L5" s="2">
        <v>1</v>
      </c>
      <c r="M5" s="2">
        <v>147</v>
      </c>
      <c r="N5" s="2">
        <v>101</v>
      </c>
      <c r="O5" s="6">
        <f t="shared" si="1"/>
        <v>116.33333333333333</v>
      </c>
      <c r="P5" s="2">
        <v>161</v>
      </c>
      <c r="Q5" s="2">
        <v>100</v>
      </c>
      <c r="R5" s="6">
        <f t="shared" si="2"/>
        <v>120.33333333333333</v>
      </c>
      <c r="S5" s="2">
        <v>134</v>
      </c>
      <c r="T5" s="2">
        <v>108</v>
      </c>
      <c r="U5" s="6">
        <f t="shared" si="3"/>
        <v>116.66666666666667</v>
      </c>
      <c r="V5" s="2">
        <v>154</v>
      </c>
      <c r="W5" s="2">
        <v>99</v>
      </c>
      <c r="X5" s="6">
        <f t="shared" si="4"/>
        <v>117.33333333333333</v>
      </c>
      <c r="Y5" s="2">
        <v>140</v>
      </c>
      <c r="Z5" s="2">
        <v>91</v>
      </c>
      <c r="AA5" s="6">
        <f t="shared" si="0"/>
        <v>107.33333333333333</v>
      </c>
      <c r="AB5" s="2">
        <v>149</v>
      </c>
      <c r="AC5" s="2">
        <v>106</v>
      </c>
      <c r="AD5" s="6">
        <f t="shared" si="5"/>
        <v>134.66666666666666</v>
      </c>
      <c r="AG5" s="2">
        <v>211</v>
      </c>
      <c r="AH5" s="2">
        <v>140</v>
      </c>
      <c r="AJ5" s="2">
        <v>100</v>
      </c>
      <c r="AK5" s="2">
        <v>99</v>
      </c>
      <c r="AL5" s="2">
        <v>106</v>
      </c>
      <c r="AO5" s="2">
        <v>108</v>
      </c>
      <c r="AP5" s="2">
        <v>99</v>
      </c>
      <c r="AQ5" s="2">
        <f t="shared" si="6"/>
        <v>-9</v>
      </c>
      <c r="AR5" s="2" t="str">
        <f t="shared" si="7"/>
        <v>-</v>
      </c>
      <c r="AT5" s="2">
        <v>101</v>
      </c>
      <c r="AU5" s="2">
        <f t="shared" si="8"/>
        <v>1</v>
      </c>
      <c r="AV5" s="2">
        <v>100</v>
      </c>
      <c r="AW5" s="2" t="str">
        <f t="shared" si="9"/>
        <v>Diseased at Start</v>
      </c>
    </row>
    <row r="6" spans="1:49" ht="15.75" x14ac:dyDescent="0.25">
      <c r="A6" s="2">
        <v>70</v>
      </c>
      <c r="B6" s="2">
        <v>64</v>
      </c>
      <c r="C6" s="2">
        <v>63</v>
      </c>
      <c r="D6" s="2">
        <v>218</v>
      </c>
      <c r="E6" s="2">
        <v>175</v>
      </c>
      <c r="F6" s="2">
        <v>191</v>
      </c>
      <c r="G6" s="2">
        <v>62</v>
      </c>
      <c r="H6" s="2">
        <v>59</v>
      </c>
      <c r="I6" s="2">
        <v>41</v>
      </c>
      <c r="J6" s="2">
        <v>0</v>
      </c>
      <c r="K6" s="2">
        <v>0</v>
      </c>
      <c r="L6" s="2">
        <v>1</v>
      </c>
      <c r="M6" s="2">
        <v>158</v>
      </c>
      <c r="N6" s="2">
        <v>90</v>
      </c>
      <c r="O6" s="6">
        <f t="shared" si="1"/>
        <v>112.66666666666667</v>
      </c>
      <c r="P6" s="2">
        <v>165</v>
      </c>
      <c r="Q6" s="2">
        <v>108</v>
      </c>
      <c r="R6" s="6">
        <f t="shared" si="2"/>
        <v>127</v>
      </c>
      <c r="S6" s="2">
        <v>151</v>
      </c>
      <c r="T6" s="2">
        <v>95</v>
      </c>
      <c r="U6" s="6">
        <f t="shared" si="3"/>
        <v>113.66666666666667</v>
      </c>
      <c r="V6" s="2">
        <v>179</v>
      </c>
      <c r="W6" s="2">
        <v>100</v>
      </c>
      <c r="X6" s="6">
        <f t="shared" si="4"/>
        <v>126.33333333333333</v>
      </c>
      <c r="Y6" s="2">
        <v>131</v>
      </c>
      <c r="Z6" s="2">
        <v>104</v>
      </c>
      <c r="AA6" s="6">
        <f t="shared" si="0"/>
        <v>113</v>
      </c>
      <c r="AB6" s="2">
        <v>146</v>
      </c>
      <c r="AC6" s="2">
        <v>103</v>
      </c>
      <c r="AD6" s="6">
        <f t="shared" si="5"/>
        <v>131.66666666666666</v>
      </c>
      <c r="AG6" s="2">
        <v>191</v>
      </c>
      <c r="AH6" s="2">
        <v>131</v>
      </c>
      <c r="AJ6" s="2">
        <v>108</v>
      </c>
      <c r="AK6" s="2">
        <v>100</v>
      </c>
      <c r="AL6" s="2">
        <v>103</v>
      </c>
      <c r="AO6" s="2">
        <v>95</v>
      </c>
      <c r="AP6" s="2">
        <v>100</v>
      </c>
      <c r="AQ6" s="2">
        <f t="shared" si="6"/>
        <v>5</v>
      </c>
      <c r="AR6" s="2" t="str">
        <f t="shared" si="7"/>
        <v>+</v>
      </c>
      <c r="AT6" s="2">
        <v>90</v>
      </c>
      <c r="AU6" s="2">
        <f t="shared" si="8"/>
        <v>0</v>
      </c>
      <c r="AV6" s="2">
        <v>108</v>
      </c>
      <c r="AW6" s="2">
        <f t="shared" si="9"/>
        <v>1</v>
      </c>
    </row>
    <row r="7" spans="1:49" ht="15.75" x14ac:dyDescent="0.25">
      <c r="A7" s="2">
        <v>65</v>
      </c>
      <c r="B7" s="2">
        <v>70</v>
      </c>
      <c r="C7" s="2">
        <v>67</v>
      </c>
      <c r="D7" s="2">
        <v>185</v>
      </c>
      <c r="E7" s="2">
        <v>156</v>
      </c>
      <c r="F7" s="2">
        <v>156</v>
      </c>
      <c r="G7" s="2">
        <v>65</v>
      </c>
      <c r="H7" s="2">
        <v>57</v>
      </c>
      <c r="I7" s="2">
        <v>46</v>
      </c>
      <c r="J7" s="2">
        <v>1</v>
      </c>
      <c r="K7" s="2">
        <v>0</v>
      </c>
      <c r="L7" s="2">
        <v>0</v>
      </c>
      <c r="M7" s="2">
        <v>166</v>
      </c>
      <c r="N7" s="2">
        <v>92</v>
      </c>
      <c r="O7" s="6">
        <f t="shared" si="1"/>
        <v>116.66666666666667</v>
      </c>
      <c r="P7" s="2">
        <v>160</v>
      </c>
      <c r="Q7" s="2">
        <v>104</v>
      </c>
      <c r="R7" s="6">
        <f t="shared" si="2"/>
        <v>122.66666666666667</v>
      </c>
      <c r="S7" s="2">
        <v>131</v>
      </c>
      <c r="T7" s="2">
        <v>94</v>
      </c>
      <c r="U7" s="6">
        <f t="shared" si="3"/>
        <v>106.33333333333333</v>
      </c>
      <c r="V7" s="2">
        <v>184</v>
      </c>
      <c r="W7" s="2">
        <v>103</v>
      </c>
      <c r="X7" s="6">
        <f t="shared" si="4"/>
        <v>130</v>
      </c>
      <c r="Y7" s="2">
        <v>122</v>
      </c>
      <c r="Z7" s="2">
        <v>100</v>
      </c>
      <c r="AA7" s="6">
        <f t="shared" si="0"/>
        <v>107.33333333333333</v>
      </c>
      <c r="AB7" s="2">
        <v>178</v>
      </c>
      <c r="AC7" s="2">
        <v>106</v>
      </c>
      <c r="AD7" s="6">
        <f t="shared" si="5"/>
        <v>154</v>
      </c>
      <c r="AG7" s="2">
        <v>156</v>
      </c>
      <c r="AH7" s="2">
        <v>122</v>
      </c>
      <c r="AJ7" s="2">
        <v>104</v>
      </c>
      <c r="AK7" s="2">
        <v>103</v>
      </c>
      <c r="AL7" s="2">
        <v>106</v>
      </c>
      <c r="AO7" s="2">
        <v>94</v>
      </c>
      <c r="AP7" s="2">
        <v>103</v>
      </c>
      <c r="AQ7" s="2">
        <f t="shared" si="6"/>
        <v>9</v>
      </c>
      <c r="AR7" s="2" t="str">
        <f t="shared" si="7"/>
        <v>+</v>
      </c>
      <c r="AT7" s="2">
        <v>92</v>
      </c>
      <c r="AU7" s="2">
        <f t="shared" si="8"/>
        <v>0</v>
      </c>
      <c r="AV7" s="2">
        <v>104</v>
      </c>
      <c r="AW7" s="2">
        <f t="shared" si="9"/>
        <v>1</v>
      </c>
    </row>
    <row r="8" spans="1:49" ht="15.75" x14ac:dyDescent="0.25">
      <c r="A8" s="2">
        <v>74</v>
      </c>
      <c r="B8" s="2">
        <v>66</v>
      </c>
      <c r="C8" s="2">
        <v>64</v>
      </c>
      <c r="D8" s="2">
        <v>187</v>
      </c>
      <c r="E8" s="2">
        <v>214</v>
      </c>
      <c r="F8" s="2">
        <v>196</v>
      </c>
      <c r="G8" s="2">
        <v>61</v>
      </c>
      <c r="H8" s="2">
        <v>55</v>
      </c>
      <c r="I8" s="2">
        <v>47</v>
      </c>
      <c r="J8" s="2">
        <v>0</v>
      </c>
      <c r="K8" s="2">
        <v>1</v>
      </c>
      <c r="L8" s="2">
        <v>1</v>
      </c>
      <c r="M8" s="2">
        <v>143</v>
      </c>
      <c r="N8" s="2">
        <v>101</v>
      </c>
      <c r="O8" s="6">
        <f t="shared" si="1"/>
        <v>115</v>
      </c>
      <c r="P8" s="2">
        <v>174</v>
      </c>
      <c r="Q8" s="2">
        <v>105</v>
      </c>
      <c r="R8" s="6">
        <f t="shared" si="2"/>
        <v>128</v>
      </c>
      <c r="S8" s="2">
        <v>132</v>
      </c>
      <c r="T8" s="2">
        <v>102</v>
      </c>
      <c r="U8" s="6">
        <f t="shared" si="3"/>
        <v>112</v>
      </c>
      <c r="V8" s="2">
        <v>168</v>
      </c>
      <c r="W8" s="2">
        <v>106</v>
      </c>
      <c r="X8" s="6">
        <f t="shared" si="4"/>
        <v>126.66666666666667</v>
      </c>
      <c r="Y8" s="2">
        <v>134</v>
      </c>
      <c r="Z8" s="2">
        <v>93</v>
      </c>
      <c r="AA8" s="6">
        <f t="shared" si="0"/>
        <v>106.66666666666667</v>
      </c>
      <c r="AB8" s="2">
        <v>149</v>
      </c>
      <c r="AC8" s="2">
        <v>103</v>
      </c>
      <c r="AD8" s="6">
        <f t="shared" si="5"/>
        <v>133.66666666666666</v>
      </c>
      <c r="AG8" s="2">
        <v>196</v>
      </c>
      <c r="AH8" s="2">
        <v>134</v>
      </c>
      <c r="AJ8" s="2">
        <v>105</v>
      </c>
      <c r="AK8" s="2">
        <v>106</v>
      </c>
      <c r="AL8" s="2">
        <v>103</v>
      </c>
      <c r="AO8" s="2">
        <v>102</v>
      </c>
      <c r="AP8" s="2">
        <v>106</v>
      </c>
      <c r="AQ8" s="2">
        <f t="shared" si="6"/>
        <v>4</v>
      </c>
      <c r="AR8" s="2" t="str">
        <f t="shared" si="7"/>
        <v>+</v>
      </c>
      <c r="AT8" s="2">
        <v>101</v>
      </c>
      <c r="AU8" s="2">
        <f t="shared" si="8"/>
        <v>1</v>
      </c>
      <c r="AV8" s="2">
        <v>105</v>
      </c>
      <c r="AW8" s="2" t="str">
        <f t="shared" si="9"/>
        <v>Diseased at Start</v>
      </c>
    </row>
    <row r="9" spans="1:49" ht="15.75" x14ac:dyDescent="0.25">
      <c r="A9" s="2">
        <v>71</v>
      </c>
      <c r="B9" s="2">
        <v>66</v>
      </c>
      <c r="C9" s="2">
        <v>72</v>
      </c>
      <c r="D9" s="2">
        <v>187</v>
      </c>
      <c r="E9" s="2">
        <v>166</v>
      </c>
      <c r="F9" s="2">
        <v>220</v>
      </c>
      <c r="G9" s="2">
        <v>69</v>
      </c>
      <c r="H9" s="2">
        <v>60</v>
      </c>
      <c r="I9" s="2">
        <v>44</v>
      </c>
      <c r="J9" s="2">
        <v>1</v>
      </c>
      <c r="K9" s="2">
        <v>1</v>
      </c>
      <c r="L9" s="2">
        <v>0</v>
      </c>
      <c r="M9" s="2">
        <v>142</v>
      </c>
      <c r="N9" s="2">
        <v>93</v>
      </c>
      <c r="O9" s="6">
        <f t="shared" si="1"/>
        <v>109.33333333333333</v>
      </c>
      <c r="P9" s="2">
        <v>154</v>
      </c>
      <c r="Q9" s="2">
        <v>106</v>
      </c>
      <c r="R9" s="6">
        <f t="shared" si="2"/>
        <v>122</v>
      </c>
      <c r="S9" s="2">
        <v>125</v>
      </c>
      <c r="T9" s="2">
        <v>94</v>
      </c>
      <c r="U9" s="6">
        <f t="shared" si="3"/>
        <v>104.33333333333333</v>
      </c>
      <c r="V9" s="2">
        <v>170</v>
      </c>
      <c r="W9" s="2">
        <v>108</v>
      </c>
      <c r="X9" s="6">
        <f t="shared" si="4"/>
        <v>128.66666666666666</v>
      </c>
      <c r="Y9" s="2">
        <v>137</v>
      </c>
      <c r="Z9" s="2">
        <v>97</v>
      </c>
      <c r="AA9" s="6">
        <f t="shared" si="0"/>
        <v>110.33333333333333</v>
      </c>
      <c r="AB9" s="2">
        <v>161</v>
      </c>
      <c r="AC9" s="2">
        <v>98</v>
      </c>
      <c r="AD9" s="6">
        <f t="shared" si="5"/>
        <v>140</v>
      </c>
      <c r="AG9" s="2">
        <v>220</v>
      </c>
      <c r="AH9" s="2">
        <v>137</v>
      </c>
      <c r="AJ9" s="2">
        <v>106</v>
      </c>
      <c r="AK9" s="2">
        <v>108</v>
      </c>
      <c r="AL9" s="2">
        <v>98</v>
      </c>
      <c r="AO9" s="2">
        <v>94</v>
      </c>
      <c r="AP9" s="2">
        <v>108</v>
      </c>
      <c r="AQ9" s="2">
        <f t="shared" si="6"/>
        <v>14</v>
      </c>
      <c r="AR9" s="2" t="str">
        <f t="shared" si="7"/>
        <v>+</v>
      </c>
      <c r="AT9" s="2">
        <v>93</v>
      </c>
      <c r="AU9" s="2">
        <f t="shared" si="8"/>
        <v>0</v>
      </c>
      <c r="AV9" s="2">
        <v>106</v>
      </c>
      <c r="AW9" s="2">
        <f t="shared" si="9"/>
        <v>1</v>
      </c>
    </row>
    <row r="10" spans="1:49" ht="15.75" x14ac:dyDescent="0.25">
      <c r="A10" s="2">
        <v>73</v>
      </c>
      <c r="B10" s="2">
        <v>68</v>
      </c>
      <c r="C10" s="2">
        <v>67</v>
      </c>
      <c r="D10" s="2">
        <v>184</v>
      </c>
      <c r="E10" s="2">
        <v>177</v>
      </c>
      <c r="F10" s="2">
        <v>162</v>
      </c>
      <c r="G10" s="2">
        <v>67</v>
      </c>
      <c r="H10" s="2">
        <v>52</v>
      </c>
      <c r="I10" s="2">
        <v>44</v>
      </c>
      <c r="J10" s="2">
        <v>1</v>
      </c>
      <c r="K10" s="2">
        <v>1</v>
      </c>
      <c r="L10" s="2">
        <v>1</v>
      </c>
      <c r="M10" s="2">
        <v>141</v>
      </c>
      <c r="N10" s="2">
        <v>95</v>
      </c>
      <c r="O10" s="6">
        <f t="shared" si="1"/>
        <v>110.33333333333333</v>
      </c>
      <c r="P10" s="2">
        <v>169</v>
      </c>
      <c r="Q10" s="2">
        <v>105</v>
      </c>
      <c r="R10" s="6">
        <f t="shared" si="2"/>
        <v>126.33333333333333</v>
      </c>
      <c r="S10" s="2">
        <v>143</v>
      </c>
      <c r="T10" s="2">
        <v>106</v>
      </c>
      <c r="U10" s="6">
        <f t="shared" si="3"/>
        <v>118.33333333333333</v>
      </c>
      <c r="V10" s="2">
        <v>172</v>
      </c>
      <c r="W10" s="2">
        <v>107</v>
      </c>
      <c r="X10" s="6">
        <f t="shared" si="4"/>
        <v>128.66666666666666</v>
      </c>
      <c r="Y10" s="2">
        <v>138</v>
      </c>
      <c r="Z10" s="2">
        <v>99</v>
      </c>
      <c r="AA10" s="6">
        <f t="shared" si="0"/>
        <v>112</v>
      </c>
      <c r="AB10" s="2">
        <v>168</v>
      </c>
      <c r="AC10" s="2">
        <v>101</v>
      </c>
      <c r="AD10" s="6">
        <f t="shared" si="5"/>
        <v>145.66666666666666</v>
      </c>
      <c r="AG10" s="2">
        <v>162</v>
      </c>
      <c r="AH10" s="2">
        <v>138</v>
      </c>
      <c r="AJ10" s="2">
        <v>105</v>
      </c>
      <c r="AK10" s="2">
        <v>107</v>
      </c>
      <c r="AL10" s="2">
        <v>101</v>
      </c>
      <c r="AO10" s="2">
        <v>106</v>
      </c>
      <c r="AP10" s="2">
        <v>107</v>
      </c>
      <c r="AQ10" s="2">
        <f t="shared" si="6"/>
        <v>1</v>
      </c>
      <c r="AR10" s="2" t="str">
        <f t="shared" si="7"/>
        <v>+</v>
      </c>
      <c r="AT10" s="2">
        <v>95</v>
      </c>
      <c r="AU10" s="2">
        <f t="shared" si="8"/>
        <v>0</v>
      </c>
      <c r="AV10" s="2">
        <v>105</v>
      </c>
      <c r="AW10" s="2">
        <f t="shared" si="9"/>
        <v>1</v>
      </c>
    </row>
    <row r="11" spans="1:49" ht="15.75" x14ac:dyDescent="0.25">
      <c r="A11" s="2">
        <v>71</v>
      </c>
      <c r="B11" s="2">
        <v>63</v>
      </c>
      <c r="C11" s="2">
        <v>61</v>
      </c>
      <c r="D11" s="2">
        <v>187</v>
      </c>
      <c r="E11" s="2">
        <v>180</v>
      </c>
      <c r="F11" s="2">
        <v>205</v>
      </c>
      <c r="G11" s="2">
        <v>66</v>
      </c>
      <c r="H11" s="2">
        <v>54</v>
      </c>
      <c r="I11" s="2">
        <v>49</v>
      </c>
      <c r="J11" s="2">
        <v>1</v>
      </c>
      <c r="K11" s="2">
        <v>1</v>
      </c>
      <c r="L11" s="2">
        <v>1</v>
      </c>
      <c r="M11" s="2">
        <v>149</v>
      </c>
      <c r="N11" s="2">
        <v>106</v>
      </c>
      <c r="O11" s="6">
        <f t="shared" si="1"/>
        <v>120.33333333333333</v>
      </c>
      <c r="P11" s="2">
        <v>178</v>
      </c>
      <c r="Q11" s="2">
        <v>100</v>
      </c>
      <c r="R11" s="6">
        <f t="shared" si="2"/>
        <v>126</v>
      </c>
      <c r="S11" s="2">
        <v>152</v>
      </c>
      <c r="T11" s="2">
        <v>93</v>
      </c>
      <c r="U11" s="6">
        <f t="shared" si="3"/>
        <v>112.66666666666667</v>
      </c>
      <c r="V11" s="2">
        <v>169</v>
      </c>
      <c r="W11" s="2">
        <v>99</v>
      </c>
      <c r="X11" s="6">
        <f t="shared" si="4"/>
        <v>122.33333333333333</v>
      </c>
      <c r="Y11" s="2">
        <v>130</v>
      </c>
      <c r="Z11" s="2">
        <v>100</v>
      </c>
      <c r="AA11" s="6">
        <f t="shared" si="0"/>
        <v>110</v>
      </c>
      <c r="AB11" s="2">
        <v>153</v>
      </c>
      <c r="AC11" s="2">
        <v>101</v>
      </c>
      <c r="AD11" s="6">
        <f t="shared" si="5"/>
        <v>135.66666666666666</v>
      </c>
      <c r="AG11" s="2">
        <v>205</v>
      </c>
      <c r="AH11" s="2">
        <v>130</v>
      </c>
      <c r="AJ11" s="2">
        <v>100</v>
      </c>
      <c r="AK11" s="2">
        <v>99</v>
      </c>
      <c r="AL11" s="2">
        <v>101</v>
      </c>
      <c r="AO11" s="2">
        <v>93</v>
      </c>
      <c r="AP11" s="2">
        <v>99</v>
      </c>
      <c r="AQ11" s="2">
        <f t="shared" si="6"/>
        <v>6</v>
      </c>
      <c r="AR11" s="2" t="str">
        <f t="shared" si="7"/>
        <v>+</v>
      </c>
      <c r="AT11" s="2">
        <v>106</v>
      </c>
      <c r="AU11" s="2">
        <f t="shared" si="8"/>
        <v>1</v>
      </c>
      <c r="AV11" s="2">
        <v>100</v>
      </c>
      <c r="AW11" s="2" t="str">
        <f t="shared" si="9"/>
        <v>Diseased at Start</v>
      </c>
    </row>
    <row r="12" spans="1:49" ht="15.75" x14ac:dyDescent="0.25">
      <c r="A12" s="2">
        <v>64</v>
      </c>
      <c r="B12" s="2">
        <v>62</v>
      </c>
      <c r="C12" s="2">
        <v>65</v>
      </c>
      <c r="D12" s="2">
        <v>172</v>
      </c>
      <c r="E12" s="2">
        <v>155</v>
      </c>
      <c r="F12" s="2">
        <v>200</v>
      </c>
      <c r="G12" s="2">
        <v>67</v>
      </c>
      <c r="H12" s="2">
        <v>57</v>
      </c>
      <c r="I12" s="2">
        <v>42</v>
      </c>
      <c r="J12" s="2">
        <v>0</v>
      </c>
      <c r="K12" s="2">
        <v>1</v>
      </c>
      <c r="L12" s="2">
        <v>1</v>
      </c>
      <c r="M12" s="2">
        <v>173</v>
      </c>
      <c r="N12" s="2">
        <v>101</v>
      </c>
      <c r="O12" s="6">
        <f t="shared" si="1"/>
        <v>125</v>
      </c>
      <c r="P12" s="2">
        <v>158</v>
      </c>
      <c r="Q12" s="2">
        <v>98</v>
      </c>
      <c r="R12" s="6">
        <f t="shared" si="2"/>
        <v>118</v>
      </c>
      <c r="S12" s="2">
        <v>158</v>
      </c>
      <c r="T12" s="2">
        <v>92</v>
      </c>
      <c r="U12" s="6">
        <f t="shared" si="3"/>
        <v>114</v>
      </c>
      <c r="V12" s="2">
        <v>159</v>
      </c>
      <c r="W12" s="2">
        <v>100</v>
      </c>
      <c r="X12" s="6">
        <f t="shared" si="4"/>
        <v>119.66666666666667</v>
      </c>
      <c r="Y12" s="2">
        <v>150</v>
      </c>
      <c r="Z12" s="2">
        <v>101</v>
      </c>
      <c r="AA12" s="6">
        <f t="shared" si="0"/>
        <v>117.33333333333333</v>
      </c>
      <c r="AB12" s="2">
        <v>170</v>
      </c>
      <c r="AC12" s="2">
        <v>99</v>
      </c>
      <c r="AD12" s="6">
        <f t="shared" si="5"/>
        <v>146.33333333333334</v>
      </c>
      <c r="AG12" s="2">
        <v>200</v>
      </c>
      <c r="AH12" s="2">
        <v>150</v>
      </c>
      <c r="AJ12" s="2">
        <v>98</v>
      </c>
      <c r="AK12" s="2">
        <v>100</v>
      </c>
      <c r="AL12" s="2">
        <v>99</v>
      </c>
      <c r="AO12" s="2">
        <v>92</v>
      </c>
      <c r="AP12" s="2">
        <v>100</v>
      </c>
      <c r="AQ12" s="2">
        <f t="shared" si="6"/>
        <v>8</v>
      </c>
      <c r="AR12" s="2" t="str">
        <f t="shared" si="7"/>
        <v>+</v>
      </c>
      <c r="AT12" s="2">
        <v>101</v>
      </c>
      <c r="AU12" s="2">
        <f t="shared" si="8"/>
        <v>1</v>
      </c>
      <c r="AV12" s="2">
        <v>98</v>
      </c>
      <c r="AW12" s="2" t="str">
        <f t="shared" si="9"/>
        <v>Diseased at Start</v>
      </c>
    </row>
    <row r="13" spans="1:49" ht="15.75" x14ac:dyDescent="0.25">
      <c r="A13" s="2">
        <v>70</v>
      </c>
      <c r="B13" s="2">
        <v>70</v>
      </c>
      <c r="C13" s="2">
        <v>59</v>
      </c>
      <c r="D13" s="2">
        <v>193</v>
      </c>
      <c r="E13" s="2">
        <v>214</v>
      </c>
      <c r="F13" s="2">
        <v>174</v>
      </c>
      <c r="G13" s="2">
        <v>68</v>
      </c>
      <c r="H13" s="2">
        <v>51</v>
      </c>
      <c r="I13" s="2">
        <v>42</v>
      </c>
      <c r="J13" s="2">
        <v>1</v>
      </c>
      <c r="K13" s="2">
        <v>1</v>
      </c>
      <c r="L13" s="2">
        <v>0</v>
      </c>
      <c r="M13" s="2">
        <v>169</v>
      </c>
      <c r="N13" s="2">
        <v>99</v>
      </c>
      <c r="O13" s="6">
        <f t="shared" si="1"/>
        <v>122.33333333333333</v>
      </c>
      <c r="P13" s="2">
        <v>170</v>
      </c>
      <c r="Q13" s="2">
        <v>102</v>
      </c>
      <c r="R13" s="6">
        <f t="shared" si="2"/>
        <v>124.66666666666667</v>
      </c>
      <c r="S13" s="2">
        <v>157</v>
      </c>
      <c r="T13" s="2">
        <v>103</v>
      </c>
      <c r="U13" s="6">
        <f t="shared" si="3"/>
        <v>121</v>
      </c>
      <c r="V13" s="2">
        <v>181</v>
      </c>
      <c r="W13" s="2">
        <v>98</v>
      </c>
      <c r="X13" s="6">
        <f t="shared" si="4"/>
        <v>125.66666666666667</v>
      </c>
      <c r="Y13" s="2">
        <v>149</v>
      </c>
      <c r="Z13" s="2">
        <v>104</v>
      </c>
      <c r="AA13" s="6">
        <f t="shared" si="0"/>
        <v>119</v>
      </c>
      <c r="AB13" s="2">
        <v>154</v>
      </c>
      <c r="AC13" s="2">
        <v>100</v>
      </c>
      <c r="AD13" s="6">
        <f t="shared" si="5"/>
        <v>136</v>
      </c>
      <c r="AG13" s="2">
        <v>174</v>
      </c>
      <c r="AH13" s="2">
        <v>149</v>
      </c>
      <c r="AJ13" s="2">
        <v>102</v>
      </c>
      <c r="AK13" s="2">
        <v>98</v>
      </c>
      <c r="AL13" s="2">
        <v>100</v>
      </c>
      <c r="AO13" s="2">
        <v>103</v>
      </c>
      <c r="AP13" s="2">
        <v>98</v>
      </c>
      <c r="AQ13" s="2">
        <f t="shared" si="6"/>
        <v>-5</v>
      </c>
      <c r="AR13" s="2" t="str">
        <f t="shared" si="7"/>
        <v>-</v>
      </c>
      <c r="AT13" s="2">
        <v>99</v>
      </c>
      <c r="AU13" s="2">
        <f t="shared" si="8"/>
        <v>0</v>
      </c>
      <c r="AV13" s="2">
        <v>102</v>
      </c>
      <c r="AW13" s="2">
        <f t="shared" si="9"/>
        <v>1</v>
      </c>
    </row>
    <row r="14" spans="1:49" ht="15.75" x14ac:dyDescent="0.25">
      <c r="A14" s="2">
        <v>66</v>
      </c>
      <c r="B14" s="2">
        <v>71</v>
      </c>
      <c r="C14" s="2">
        <v>60</v>
      </c>
      <c r="D14" s="2">
        <v>180</v>
      </c>
      <c r="E14" s="2">
        <v>180</v>
      </c>
      <c r="F14" s="2">
        <v>205</v>
      </c>
      <c r="G14" s="2">
        <v>61</v>
      </c>
      <c r="H14" s="2">
        <v>58</v>
      </c>
      <c r="I14" s="2">
        <v>44</v>
      </c>
      <c r="J14" s="2">
        <v>1</v>
      </c>
      <c r="K14" s="2">
        <v>1</v>
      </c>
      <c r="L14" s="2">
        <v>0</v>
      </c>
      <c r="M14" s="2">
        <v>162</v>
      </c>
      <c r="N14" s="2">
        <v>104</v>
      </c>
      <c r="O14" s="6">
        <f t="shared" si="1"/>
        <v>123.33333333333333</v>
      </c>
      <c r="P14" s="2">
        <v>166</v>
      </c>
      <c r="Q14" s="2">
        <v>107</v>
      </c>
      <c r="R14" s="6">
        <f t="shared" si="2"/>
        <v>126.66666666666667</v>
      </c>
      <c r="S14" s="2">
        <v>139</v>
      </c>
      <c r="T14" s="2">
        <v>99</v>
      </c>
      <c r="U14" s="6">
        <f t="shared" si="3"/>
        <v>112.33333333333333</v>
      </c>
      <c r="V14" s="2">
        <v>174</v>
      </c>
      <c r="W14" s="2">
        <v>101</v>
      </c>
      <c r="X14" s="6">
        <f t="shared" si="4"/>
        <v>125.33333333333333</v>
      </c>
      <c r="Y14" s="2">
        <v>121</v>
      </c>
      <c r="Z14" s="2">
        <v>90</v>
      </c>
      <c r="AA14" s="6">
        <f t="shared" si="0"/>
        <v>100.33333333333333</v>
      </c>
      <c r="AB14" s="2">
        <v>159</v>
      </c>
      <c r="AC14" s="2">
        <v>105</v>
      </c>
      <c r="AD14" s="6">
        <f t="shared" si="5"/>
        <v>141</v>
      </c>
      <c r="AG14" s="2">
        <v>205</v>
      </c>
      <c r="AH14" s="2">
        <v>121</v>
      </c>
      <c r="AJ14" s="2">
        <v>107</v>
      </c>
      <c r="AK14" s="2">
        <v>101</v>
      </c>
      <c r="AL14" s="2">
        <v>105</v>
      </c>
      <c r="AO14" s="2">
        <v>99</v>
      </c>
      <c r="AP14" s="2">
        <v>101</v>
      </c>
      <c r="AQ14" s="2">
        <f t="shared" si="6"/>
        <v>2</v>
      </c>
      <c r="AR14" s="2" t="str">
        <f t="shared" si="7"/>
        <v>+</v>
      </c>
      <c r="AT14" s="2">
        <v>104</v>
      </c>
      <c r="AU14" s="2">
        <f t="shared" si="8"/>
        <v>1</v>
      </c>
      <c r="AV14" s="2">
        <v>107</v>
      </c>
      <c r="AW14" s="2" t="str">
        <f t="shared" si="9"/>
        <v>Diseased at Start</v>
      </c>
    </row>
    <row r="15" spans="1:49" ht="15.75" x14ac:dyDescent="0.25">
      <c r="A15" s="2">
        <v>74</v>
      </c>
      <c r="B15" s="2">
        <v>66</v>
      </c>
      <c r="C15" s="2">
        <v>60</v>
      </c>
      <c r="D15" s="2">
        <v>217</v>
      </c>
      <c r="E15" s="2">
        <v>187</v>
      </c>
      <c r="F15" s="2">
        <v>196</v>
      </c>
      <c r="G15" s="2">
        <v>61</v>
      </c>
      <c r="H15" s="2">
        <v>57</v>
      </c>
      <c r="I15" s="2">
        <v>49</v>
      </c>
      <c r="J15" s="2">
        <v>0</v>
      </c>
      <c r="K15" s="2">
        <v>0</v>
      </c>
      <c r="L15" s="2">
        <v>1</v>
      </c>
      <c r="M15" s="2">
        <v>168</v>
      </c>
      <c r="N15" s="2">
        <v>105</v>
      </c>
      <c r="O15" s="6">
        <f t="shared" si="1"/>
        <v>126</v>
      </c>
      <c r="P15" s="2">
        <v>158</v>
      </c>
      <c r="Q15" s="2">
        <v>106</v>
      </c>
      <c r="R15" s="6">
        <f t="shared" si="2"/>
        <v>123.33333333333333</v>
      </c>
      <c r="S15" s="2">
        <v>132</v>
      </c>
      <c r="T15" s="2">
        <v>106</v>
      </c>
      <c r="U15" s="6">
        <f t="shared" si="3"/>
        <v>114.66666666666667</v>
      </c>
      <c r="V15" s="2">
        <v>170</v>
      </c>
      <c r="W15" s="2">
        <v>100</v>
      </c>
      <c r="X15" s="6">
        <f t="shared" si="4"/>
        <v>123.33333333333333</v>
      </c>
      <c r="Y15" s="2">
        <v>131</v>
      </c>
      <c r="Z15" s="2">
        <v>109</v>
      </c>
      <c r="AA15" s="6">
        <f t="shared" si="0"/>
        <v>116.33333333333333</v>
      </c>
      <c r="AB15" s="2">
        <v>164</v>
      </c>
      <c r="AC15" s="2">
        <v>102</v>
      </c>
      <c r="AD15" s="6">
        <f t="shared" si="5"/>
        <v>143.33333333333334</v>
      </c>
      <c r="AG15" s="2">
        <v>196</v>
      </c>
      <c r="AH15" s="2">
        <v>131</v>
      </c>
      <c r="AJ15" s="2">
        <v>106</v>
      </c>
      <c r="AK15" s="2">
        <v>100</v>
      </c>
      <c r="AL15" s="2">
        <v>102</v>
      </c>
      <c r="AO15" s="2">
        <v>106</v>
      </c>
      <c r="AP15" s="2">
        <v>100</v>
      </c>
      <c r="AQ15" s="2">
        <f t="shared" si="6"/>
        <v>-6</v>
      </c>
      <c r="AR15" s="2" t="str">
        <f t="shared" si="7"/>
        <v>-</v>
      </c>
      <c r="AT15" s="2">
        <v>105</v>
      </c>
      <c r="AU15" s="2">
        <f t="shared" si="8"/>
        <v>1</v>
      </c>
      <c r="AV15" s="2">
        <v>106</v>
      </c>
      <c r="AW15" s="2" t="str">
        <f t="shared" si="9"/>
        <v>Diseased at Start</v>
      </c>
    </row>
    <row r="16" spans="1:49" ht="15.75" x14ac:dyDescent="0.25">
      <c r="A16" s="2">
        <v>72</v>
      </c>
      <c r="B16" s="2">
        <v>62</v>
      </c>
      <c r="C16" s="2">
        <v>72</v>
      </c>
      <c r="D16" s="2">
        <v>215</v>
      </c>
      <c r="E16" s="2">
        <v>202</v>
      </c>
      <c r="F16" s="2">
        <v>213</v>
      </c>
      <c r="G16" s="2">
        <v>70</v>
      </c>
      <c r="H16" s="2">
        <v>59</v>
      </c>
      <c r="I16" s="2">
        <v>41</v>
      </c>
      <c r="J16" s="2">
        <v>0</v>
      </c>
      <c r="K16" s="2">
        <v>0</v>
      </c>
      <c r="L16" s="2">
        <v>1</v>
      </c>
      <c r="M16" s="2">
        <v>178</v>
      </c>
      <c r="N16" s="2">
        <v>99</v>
      </c>
      <c r="O16" s="6">
        <f t="shared" si="1"/>
        <v>125.33333333333333</v>
      </c>
      <c r="P16" s="2">
        <v>162</v>
      </c>
      <c r="Q16" s="2">
        <v>101</v>
      </c>
      <c r="R16" s="6">
        <f t="shared" si="2"/>
        <v>121.33333333333333</v>
      </c>
      <c r="S16" s="2">
        <v>126</v>
      </c>
      <c r="T16" s="2">
        <v>109</v>
      </c>
      <c r="U16" s="6">
        <f t="shared" si="3"/>
        <v>114.66666666666667</v>
      </c>
      <c r="V16" s="2">
        <v>179</v>
      </c>
      <c r="W16" s="2">
        <v>107</v>
      </c>
      <c r="X16" s="6">
        <f t="shared" si="4"/>
        <v>131</v>
      </c>
      <c r="Y16" s="2">
        <v>145</v>
      </c>
      <c r="Z16" s="2">
        <v>104</v>
      </c>
      <c r="AA16" s="6">
        <f t="shared" si="0"/>
        <v>117.66666666666667</v>
      </c>
      <c r="AB16" s="2">
        <v>158</v>
      </c>
      <c r="AC16" s="2">
        <v>99</v>
      </c>
      <c r="AD16" s="6">
        <f t="shared" si="5"/>
        <v>138.33333333333334</v>
      </c>
      <c r="AG16" s="2">
        <v>213</v>
      </c>
      <c r="AH16" s="2">
        <v>145</v>
      </c>
      <c r="AJ16" s="2">
        <v>101</v>
      </c>
      <c r="AK16" s="2">
        <v>107</v>
      </c>
      <c r="AL16" s="2">
        <v>99</v>
      </c>
      <c r="AO16" s="2">
        <v>109</v>
      </c>
      <c r="AP16" s="2">
        <v>107</v>
      </c>
      <c r="AQ16" s="2">
        <f t="shared" si="6"/>
        <v>-2</v>
      </c>
      <c r="AR16" s="2" t="str">
        <f t="shared" si="7"/>
        <v>-</v>
      </c>
      <c r="AT16" s="2">
        <v>99</v>
      </c>
      <c r="AU16" s="2">
        <f t="shared" si="8"/>
        <v>0</v>
      </c>
      <c r="AV16" s="2">
        <v>101</v>
      </c>
      <c r="AW16" s="2">
        <f t="shared" si="9"/>
        <v>1</v>
      </c>
    </row>
    <row r="17" spans="1:49" ht="15.75" x14ac:dyDescent="0.25">
      <c r="A17" s="2">
        <v>73</v>
      </c>
      <c r="B17" s="2">
        <v>62</v>
      </c>
      <c r="C17" s="2">
        <v>60</v>
      </c>
      <c r="D17" s="2">
        <v>172</v>
      </c>
      <c r="E17" s="2">
        <v>154</v>
      </c>
      <c r="F17" s="2">
        <v>152</v>
      </c>
      <c r="G17" s="2">
        <v>61</v>
      </c>
      <c r="H17" s="2">
        <v>54</v>
      </c>
      <c r="I17" s="2">
        <v>48</v>
      </c>
      <c r="J17" s="2">
        <v>0</v>
      </c>
      <c r="K17" s="2">
        <v>0</v>
      </c>
      <c r="L17" s="2">
        <v>0</v>
      </c>
      <c r="M17" s="2">
        <v>140</v>
      </c>
      <c r="N17" s="2">
        <v>94</v>
      </c>
      <c r="O17" s="6">
        <f t="shared" si="1"/>
        <v>109.33333333333333</v>
      </c>
      <c r="P17" s="2">
        <v>146</v>
      </c>
      <c r="Q17" s="2">
        <v>108</v>
      </c>
      <c r="R17" s="6">
        <f t="shared" si="2"/>
        <v>120.66666666666667</v>
      </c>
      <c r="S17" s="2">
        <v>149</v>
      </c>
      <c r="T17" s="2">
        <v>110</v>
      </c>
      <c r="U17" s="6">
        <f t="shared" si="3"/>
        <v>123</v>
      </c>
      <c r="V17" s="2">
        <v>164</v>
      </c>
      <c r="W17" s="2">
        <v>108</v>
      </c>
      <c r="X17" s="6">
        <f t="shared" si="4"/>
        <v>126.66666666666667</v>
      </c>
      <c r="Y17" s="2">
        <v>121</v>
      </c>
      <c r="Z17" s="2">
        <v>104</v>
      </c>
      <c r="AA17" s="6">
        <f t="shared" si="0"/>
        <v>109.66666666666667</v>
      </c>
      <c r="AB17" s="2">
        <v>169</v>
      </c>
      <c r="AC17" s="2">
        <v>108</v>
      </c>
      <c r="AD17" s="6">
        <f t="shared" si="5"/>
        <v>148.66666666666666</v>
      </c>
      <c r="AG17" s="2">
        <v>152</v>
      </c>
      <c r="AH17" s="2">
        <v>121</v>
      </c>
      <c r="AJ17" s="2">
        <v>108</v>
      </c>
      <c r="AK17" s="2">
        <v>108</v>
      </c>
      <c r="AL17" s="2">
        <v>108</v>
      </c>
      <c r="AO17" s="2">
        <v>110</v>
      </c>
      <c r="AP17" s="2">
        <v>108</v>
      </c>
      <c r="AQ17" s="2">
        <f t="shared" si="6"/>
        <v>-2</v>
      </c>
      <c r="AR17" s="2" t="str">
        <f t="shared" si="7"/>
        <v>-</v>
      </c>
      <c r="AT17" s="2">
        <v>94</v>
      </c>
      <c r="AU17" s="2">
        <f t="shared" si="8"/>
        <v>0</v>
      </c>
      <c r="AV17" s="2">
        <v>108</v>
      </c>
      <c r="AW17" s="2">
        <f t="shared" si="9"/>
        <v>1</v>
      </c>
    </row>
    <row r="18" spans="1:49" ht="15.75" x14ac:dyDescent="0.25">
      <c r="A18" s="2">
        <v>72</v>
      </c>
      <c r="B18" s="2">
        <v>63</v>
      </c>
      <c r="C18" s="2">
        <v>69</v>
      </c>
      <c r="D18" s="2">
        <v>157</v>
      </c>
      <c r="E18" s="2">
        <v>170</v>
      </c>
      <c r="F18" s="2">
        <v>216</v>
      </c>
      <c r="G18" s="2">
        <v>69</v>
      </c>
      <c r="H18" s="2">
        <v>58</v>
      </c>
      <c r="I18" s="2">
        <v>41</v>
      </c>
      <c r="J18" s="2">
        <v>1</v>
      </c>
      <c r="K18" s="2">
        <v>0</v>
      </c>
      <c r="L18" s="2">
        <v>1</v>
      </c>
      <c r="M18" s="2">
        <v>152</v>
      </c>
      <c r="N18" s="2">
        <v>105</v>
      </c>
      <c r="O18" s="6">
        <f t="shared" si="1"/>
        <v>120.66666666666667</v>
      </c>
      <c r="P18" s="2">
        <v>181</v>
      </c>
      <c r="Q18" s="2">
        <v>102</v>
      </c>
      <c r="R18" s="6">
        <f t="shared" si="2"/>
        <v>128.33333333333334</v>
      </c>
      <c r="S18" s="2">
        <v>126</v>
      </c>
      <c r="T18" s="2">
        <v>97</v>
      </c>
      <c r="U18" s="6">
        <f t="shared" si="3"/>
        <v>106.66666666666667</v>
      </c>
      <c r="V18" s="2">
        <v>156</v>
      </c>
      <c r="W18" s="2">
        <v>106</v>
      </c>
      <c r="X18" s="6">
        <f t="shared" si="4"/>
        <v>122.66666666666667</v>
      </c>
      <c r="Y18" s="2">
        <v>129</v>
      </c>
      <c r="Z18" s="2">
        <v>103</v>
      </c>
      <c r="AA18" s="6">
        <f t="shared" si="0"/>
        <v>111.66666666666667</v>
      </c>
      <c r="AB18" s="2">
        <v>174</v>
      </c>
      <c r="AC18" s="2">
        <v>98</v>
      </c>
      <c r="AD18" s="6">
        <f t="shared" si="5"/>
        <v>148.66666666666666</v>
      </c>
      <c r="AG18" s="2">
        <v>216</v>
      </c>
      <c r="AH18" s="2">
        <v>129</v>
      </c>
      <c r="AJ18" s="2">
        <v>102</v>
      </c>
      <c r="AK18" s="2">
        <v>106</v>
      </c>
      <c r="AL18" s="2">
        <v>98</v>
      </c>
      <c r="AO18" s="2">
        <v>97</v>
      </c>
      <c r="AP18" s="2">
        <v>106</v>
      </c>
      <c r="AQ18" s="2">
        <f t="shared" si="6"/>
        <v>9</v>
      </c>
      <c r="AR18" s="2" t="str">
        <f t="shared" si="7"/>
        <v>+</v>
      </c>
      <c r="AT18" s="2">
        <v>105</v>
      </c>
      <c r="AU18" s="2">
        <f t="shared" si="8"/>
        <v>1</v>
      </c>
      <c r="AV18" s="2">
        <v>102</v>
      </c>
      <c r="AW18" s="2" t="str">
        <f t="shared" si="9"/>
        <v>Diseased at Start</v>
      </c>
    </row>
    <row r="19" spans="1:49" ht="15.75" x14ac:dyDescent="0.25">
      <c r="A19" s="2">
        <v>74</v>
      </c>
      <c r="B19" s="2">
        <v>64</v>
      </c>
      <c r="C19" s="2">
        <v>62</v>
      </c>
      <c r="D19" s="2">
        <v>168</v>
      </c>
      <c r="E19" s="2">
        <v>195</v>
      </c>
      <c r="F19" s="2">
        <v>159</v>
      </c>
      <c r="G19" s="2">
        <v>68</v>
      </c>
      <c r="H19" s="2">
        <v>55</v>
      </c>
      <c r="I19" s="2">
        <v>42</v>
      </c>
      <c r="J19" s="2">
        <v>1</v>
      </c>
      <c r="K19" s="2">
        <v>0</v>
      </c>
      <c r="L19" s="2">
        <v>1</v>
      </c>
      <c r="M19" s="2">
        <v>146</v>
      </c>
      <c r="N19" s="2">
        <v>99</v>
      </c>
      <c r="O19" s="6">
        <f t="shared" si="1"/>
        <v>114.66666666666667</v>
      </c>
      <c r="P19" s="2">
        <v>177</v>
      </c>
      <c r="Q19" s="2">
        <v>104</v>
      </c>
      <c r="R19" s="6">
        <f t="shared" si="2"/>
        <v>128.33333333333334</v>
      </c>
      <c r="S19" s="2">
        <v>134</v>
      </c>
      <c r="T19" s="2">
        <v>105</v>
      </c>
      <c r="U19" s="6">
        <f t="shared" si="3"/>
        <v>114.66666666666667</v>
      </c>
      <c r="V19" s="2">
        <v>172</v>
      </c>
      <c r="W19" s="2">
        <v>98</v>
      </c>
      <c r="X19" s="6">
        <f t="shared" si="4"/>
        <v>122.66666666666667</v>
      </c>
      <c r="Y19" s="2">
        <v>148</v>
      </c>
      <c r="Z19" s="2">
        <v>105</v>
      </c>
      <c r="AA19" s="6">
        <f t="shared" si="0"/>
        <v>119.33333333333333</v>
      </c>
      <c r="AB19" s="2">
        <v>168</v>
      </c>
      <c r="AC19" s="2">
        <v>108</v>
      </c>
      <c r="AD19" s="6">
        <f t="shared" si="5"/>
        <v>148</v>
      </c>
      <c r="AG19" s="2">
        <v>159</v>
      </c>
      <c r="AH19" s="2">
        <v>148</v>
      </c>
      <c r="AJ19" s="2">
        <v>104</v>
      </c>
      <c r="AK19" s="2">
        <v>98</v>
      </c>
      <c r="AL19" s="2">
        <v>108</v>
      </c>
      <c r="AO19" s="2">
        <v>105</v>
      </c>
      <c r="AP19" s="2">
        <v>98</v>
      </c>
      <c r="AQ19" s="2">
        <f t="shared" si="6"/>
        <v>-7</v>
      </c>
      <c r="AR19" s="2" t="str">
        <f t="shared" si="7"/>
        <v>-</v>
      </c>
      <c r="AT19" s="2">
        <v>99</v>
      </c>
      <c r="AU19" s="2">
        <f t="shared" si="8"/>
        <v>0</v>
      </c>
      <c r="AV19" s="2">
        <v>104</v>
      </c>
      <c r="AW19" s="2">
        <f t="shared" si="9"/>
        <v>1</v>
      </c>
    </row>
    <row r="20" spans="1:49" ht="15.75" x14ac:dyDescent="0.25">
      <c r="A20" s="2">
        <v>72</v>
      </c>
      <c r="B20" s="2">
        <v>69</v>
      </c>
      <c r="C20" s="2">
        <v>68</v>
      </c>
      <c r="D20" s="2">
        <v>192</v>
      </c>
      <c r="E20" s="2">
        <v>177</v>
      </c>
      <c r="F20" s="2">
        <v>193</v>
      </c>
      <c r="G20" s="2">
        <v>70</v>
      </c>
      <c r="H20" s="2">
        <v>57</v>
      </c>
      <c r="I20" s="2">
        <v>46</v>
      </c>
      <c r="J20" s="2">
        <v>1</v>
      </c>
      <c r="K20" s="2">
        <v>0</v>
      </c>
      <c r="L20" s="2">
        <v>0</v>
      </c>
      <c r="M20" s="2">
        <v>155</v>
      </c>
      <c r="N20" s="2">
        <v>108</v>
      </c>
      <c r="O20" s="6">
        <f t="shared" si="1"/>
        <v>123.66666666666667</v>
      </c>
      <c r="P20" s="2">
        <v>151</v>
      </c>
      <c r="Q20" s="2">
        <v>99</v>
      </c>
      <c r="R20" s="6">
        <f t="shared" si="2"/>
        <v>116.33333333333333</v>
      </c>
      <c r="S20" s="2">
        <v>138</v>
      </c>
      <c r="T20" s="2">
        <v>105</v>
      </c>
      <c r="U20" s="6">
        <f t="shared" si="3"/>
        <v>116</v>
      </c>
      <c r="V20" s="2">
        <v>147</v>
      </c>
      <c r="W20" s="2">
        <v>104</v>
      </c>
      <c r="X20" s="6">
        <f t="shared" si="4"/>
        <v>118.33333333333333</v>
      </c>
      <c r="Y20" s="2">
        <v>150</v>
      </c>
      <c r="Z20" s="2">
        <v>101</v>
      </c>
      <c r="AA20" s="6">
        <f t="shared" si="0"/>
        <v>117.33333333333333</v>
      </c>
      <c r="AB20" s="2">
        <v>163</v>
      </c>
      <c r="AC20" s="2">
        <v>107</v>
      </c>
      <c r="AD20" s="6">
        <f t="shared" si="5"/>
        <v>144.33333333333334</v>
      </c>
      <c r="AG20" s="2">
        <v>193</v>
      </c>
      <c r="AH20" s="2">
        <v>150</v>
      </c>
      <c r="AJ20" s="2">
        <v>99</v>
      </c>
      <c r="AK20" s="2">
        <v>104</v>
      </c>
      <c r="AL20" s="2">
        <v>107</v>
      </c>
      <c r="AO20" s="2">
        <v>105</v>
      </c>
      <c r="AP20" s="2">
        <v>104</v>
      </c>
      <c r="AQ20" s="2">
        <f t="shared" si="6"/>
        <v>-1</v>
      </c>
      <c r="AR20" s="2" t="str">
        <f t="shared" si="7"/>
        <v>-</v>
      </c>
      <c r="AT20" s="2">
        <v>108</v>
      </c>
      <c r="AU20" s="2">
        <f t="shared" si="8"/>
        <v>1</v>
      </c>
      <c r="AV20" s="2">
        <v>99</v>
      </c>
      <c r="AW20" s="2" t="str">
        <f t="shared" si="9"/>
        <v>Diseased at Start</v>
      </c>
    </row>
    <row r="21" spans="1:49" ht="15.75" x14ac:dyDescent="0.25">
      <c r="A21" s="2">
        <v>65</v>
      </c>
      <c r="B21" s="2">
        <v>62</v>
      </c>
      <c r="C21" s="2">
        <v>72</v>
      </c>
      <c r="D21" s="2">
        <v>155</v>
      </c>
      <c r="E21" s="2">
        <v>215</v>
      </c>
      <c r="F21" s="2">
        <v>150</v>
      </c>
      <c r="G21" s="2">
        <v>63</v>
      </c>
      <c r="H21" s="2">
        <v>60</v>
      </c>
      <c r="I21" s="2">
        <v>41</v>
      </c>
      <c r="J21" s="2">
        <v>0</v>
      </c>
      <c r="K21" s="2">
        <v>1</v>
      </c>
      <c r="L21" s="2">
        <v>0</v>
      </c>
      <c r="M21" s="2">
        <v>159</v>
      </c>
      <c r="N21" s="2">
        <v>110</v>
      </c>
      <c r="O21" s="6">
        <f t="shared" si="1"/>
        <v>126.33333333333333</v>
      </c>
      <c r="P21" s="2">
        <v>158</v>
      </c>
      <c r="Q21" s="2">
        <v>101</v>
      </c>
      <c r="R21" s="6">
        <f t="shared" si="2"/>
        <v>120</v>
      </c>
      <c r="S21" s="2">
        <v>135</v>
      </c>
      <c r="T21" s="2">
        <v>110</v>
      </c>
      <c r="U21" s="6">
        <f t="shared" si="3"/>
        <v>118.33333333333333</v>
      </c>
      <c r="V21" s="2">
        <v>181</v>
      </c>
      <c r="W21" s="2">
        <v>107</v>
      </c>
      <c r="X21" s="6">
        <f t="shared" si="4"/>
        <v>131.66666666666666</v>
      </c>
      <c r="Y21" s="2">
        <v>136</v>
      </c>
      <c r="Z21" s="2">
        <v>100</v>
      </c>
      <c r="AA21" s="6">
        <f t="shared" si="0"/>
        <v>112</v>
      </c>
      <c r="AB21" s="2">
        <v>162</v>
      </c>
      <c r="AC21" s="2">
        <v>98</v>
      </c>
      <c r="AD21" s="6">
        <f t="shared" si="5"/>
        <v>140.66666666666666</v>
      </c>
      <c r="AG21" s="2">
        <v>150</v>
      </c>
      <c r="AH21" s="2">
        <v>136</v>
      </c>
      <c r="AJ21" s="2">
        <v>101</v>
      </c>
      <c r="AK21" s="2">
        <v>107</v>
      </c>
      <c r="AL21" s="2">
        <v>98</v>
      </c>
      <c r="AO21" s="2">
        <v>110</v>
      </c>
      <c r="AP21" s="2">
        <v>107</v>
      </c>
      <c r="AQ21" s="2">
        <f t="shared" si="6"/>
        <v>-3</v>
      </c>
      <c r="AR21" s="2" t="str">
        <f t="shared" si="7"/>
        <v>-</v>
      </c>
      <c r="AT21" s="2">
        <v>110</v>
      </c>
      <c r="AU21" s="2">
        <f t="shared" si="8"/>
        <v>1</v>
      </c>
      <c r="AV21" s="2">
        <v>101</v>
      </c>
      <c r="AW21" s="2" t="str">
        <f t="shared" si="9"/>
        <v>Diseased at Start</v>
      </c>
    </row>
    <row r="22" spans="1:49" ht="15.75" x14ac:dyDescent="0.25">
      <c r="A22" s="2">
        <v>65</v>
      </c>
      <c r="B22" s="2">
        <v>64</v>
      </c>
      <c r="C22" s="2">
        <v>64</v>
      </c>
      <c r="D22" s="2">
        <v>184</v>
      </c>
      <c r="E22" s="2">
        <v>217</v>
      </c>
      <c r="F22" s="2">
        <v>172</v>
      </c>
      <c r="G22" s="2">
        <v>65</v>
      </c>
      <c r="H22" s="2">
        <v>59</v>
      </c>
      <c r="I22" s="2">
        <v>41</v>
      </c>
      <c r="J22" s="2">
        <v>1</v>
      </c>
      <c r="K22" s="2">
        <v>1</v>
      </c>
      <c r="L22" s="2">
        <v>0</v>
      </c>
      <c r="M22" s="2">
        <v>143</v>
      </c>
      <c r="N22" s="2">
        <v>101</v>
      </c>
      <c r="O22" s="6">
        <f t="shared" si="1"/>
        <v>115</v>
      </c>
      <c r="P22" s="2">
        <v>156</v>
      </c>
      <c r="Q22" s="2">
        <v>99</v>
      </c>
      <c r="R22" s="6">
        <f t="shared" si="2"/>
        <v>118</v>
      </c>
      <c r="S22" s="2">
        <v>125</v>
      </c>
      <c r="T22" s="2">
        <v>105</v>
      </c>
      <c r="U22" s="6">
        <f t="shared" si="3"/>
        <v>111.66666666666667</v>
      </c>
      <c r="V22" s="2">
        <v>152</v>
      </c>
      <c r="W22" s="2">
        <v>108</v>
      </c>
      <c r="X22" s="6">
        <f t="shared" si="4"/>
        <v>122.66666666666667</v>
      </c>
      <c r="Y22" s="2">
        <v>147</v>
      </c>
      <c r="Z22" s="2">
        <v>97</v>
      </c>
      <c r="AA22" s="6">
        <f t="shared" si="0"/>
        <v>113.66666666666667</v>
      </c>
      <c r="AB22" s="2">
        <v>149</v>
      </c>
      <c r="AC22" s="2">
        <v>107</v>
      </c>
      <c r="AD22" s="6">
        <f t="shared" si="5"/>
        <v>135</v>
      </c>
      <c r="AG22" s="2">
        <v>172</v>
      </c>
      <c r="AH22" s="2">
        <v>147</v>
      </c>
      <c r="AJ22" s="2">
        <v>99</v>
      </c>
      <c r="AK22" s="2">
        <v>108</v>
      </c>
      <c r="AL22" s="2">
        <v>107</v>
      </c>
      <c r="AO22" s="2">
        <v>105</v>
      </c>
      <c r="AP22" s="2">
        <v>108</v>
      </c>
      <c r="AQ22" s="2">
        <f t="shared" si="6"/>
        <v>3</v>
      </c>
      <c r="AR22" s="2" t="str">
        <f t="shared" si="7"/>
        <v>+</v>
      </c>
      <c r="AT22" s="2">
        <v>101</v>
      </c>
      <c r="AU22" s="2">
        <f t="shared" si="8"/>
        <v>1</v>
      </c>
      <c r="AV22" s="2">
        <v>99</v>
      </c>
      <c r="AW22" s="2" t="str">
        <f t="shared" si="9"/>
        <v>Diseased at Start</v>
      </c>
    </row>
    <row r="23" spans="1:49" ht="15.75" x14ac:dyDescent="0.25">
      <c r="A23" s="2">
        <v>67</v>
      </c>
      <c r="B23" s="2">
        <v>68</v>
      </c>
      <c r="C23" s="2">
        <v>62</v>
      </c>
      <c r="D23" s="2">
        <v>164</v>
      </c>
      <c r="E23" s="2">
        <v>211</v>
      </c>
      <c r="F23" s="2">
        <v>163</v>
      </c>
      <c r="G23" s="2">
        <v>67</v>
      </c>
      <c r="H23" s="2">
        <v>56</v>
      </c>
      <c r="I23" s="2">
        <v>43</v>
      </c>
      <c r="J23" s="2">
        <v>0</v>
      </c>
      <c r="L23" s="2">
        <v>0</v>
      </c>
      <c r="M23" s="2">
        <v>165</v>
      </c>
      <c r="N23" s="2">
        <v>100</v>
      </c>
      <c r="O23" s="6">
        <f t="shared" si="1"/>
        <v>121.66666666666667</v>
      </c>
      <c r="P23" s="2">
        <v>153</v>
      </c>
      <c r="Q23" s="2">
        <v>108</v>
      </c>
      <c r="R23" s="6">
        <f t="shared" si="2"/>
        <v>123</v>
      </c>
      <c r="S23" s="2">
        <v>131</v>
      </c>
      <c r="T23" s="2">
        <v>92</v>
      </c>
      <c r="U23" s="6">
        <f t="shared" si="3"/>
        <v>105</v>
      </c>
      <c r="V23" s="2">
        <v>153</v>
      </c>
      <c r="W23" s="2">
        <v>106</v>
      </c>
      <c r="X23" s="6">
        <f t="shared" si="4"/>
        <v>121.66666666666667</v>
      </c>
      <c r="Y23" s="2">
        <v>133</v>
      </c>
      <c r="Z23" s="2">
        <v>90</v>
      </c>
      <c r="AA23" s="6">
        <f t="shared" si="0"/>
        <v>104.33333333333333</v>
      </c>
      <c r="AB23" s="2">
        <v>172</v>
      </c>
      <c r="AC23" s="2">
        <v>103</v>
      </c>
      <c r="AD23" s="6">
        <f t="shared" si="5"/>
        <v>149</v>
      </c>
      <c r="AG23" s="2">
        <v>163</v>
      </c>
      <c r="AH23" s="2">
        <v>133</v>
      </c>
      <c r="AJ23" s="2">
        <v>108</v>
      </c>
      <c r="AK23" s="2">
        <v>106</v>
      </c>
      <c r="AL23" s="2">
        <v>103</v>
      </c>
      <c r="AO23" s="2">
        <v>92</v>
      </c>
      <c r="AP23" s="2">
        <v>106</v>
      </c>
      <c r="AQ23" s="2">
        <f t="shared" si="6"/>
        <v>14</v>
      </c>
      <c r="AR23" s="2" t="str">
        <f t="shared" si="7"/>
        <v>+</v>
      </c>
      <c r="AT23" s="2">
        <v>100</v>
      </c>
      <c r="AU23" s="2">
        <f t="shared" si="8"/>
        <v>0</v>
      </c>
      <c r="AV23" s="2">
        <v>108</v>
      </c>
      <c r="AW23" s="2">
        <f t="shared" si="9"/>
        <v>1</v>
      </c>
    </row>
    <row r="24" spans="1:49" ht="15.75" x14ac:dyDescent="0.25">
      <c r="A24" s="2">
        <v>73</v>
      </c>
      <c r="B24" s="2">
        <v>66</v>
      </c>
      <c r="C24" s="2">
        <v>62</v>
      </c>
      <c r="D24" s="2">
        <v>161</v>
      </c>
      <c r="E24" s="2">
        <v>165</v>
      </c>
      <c r="F24" s="2">
        <v>161</v>
      </c>
      <c r="G24" s="2">
        <v>70</v>
      </c>
      <c r="H24" s="2">
        <v>57</v>
      </c>
      <c r="I24" s="2">
        <v>50</v>
      </c>
      <c r="J24" s="2">
        <v>0</v>
      </c>
      <c r="L24" s="2">
        <v>0</v>
      </c>
      <c r="M24" s="2">
        <v>172</v>
      </c>
      <c r="N24" s="2">
        <v>110</v>
      </c>
      <c r="O24" s="6">
        <f t="shared" si="1"/>
        <v>130.66666666666666</v>
      </c>
      <c r="P24" s="2">
        <v>147</v>
      </c>
      <c r="Q24" s="2">
        <v>99</v>
      </c>
      <c r="R24" s="6">
        <f t="shared" si="2"/>
        <v>115</v>
      </c>
      <c r="S24" s="2">
        <v>156</v>
      </c>
      <c r="T24" s="2">
        <v>91</v>
      </c>
      <c r="U24" s="6">
        <f t="shared" si="3"/>
        <v>112.66666666666667</v>
      </c>
      <c r="V24" s="2">
        <v>146</v>
      </c>
      <c r="W24" s="2">
        <v>98</v>
      </c>
      <c r="X24" s="6">
        <f t="shared" si="4"/>
        <v>114</v>
      </c>
      <c r="Y24" s="2">
        <v>141</v>
      </c>
      <c r="Z24" s="2">
        <v>109</v>
      </c>
      <c r="AA24" s="6">
        <f t="shared" si="0"/>
        <v>119.66666666666667</v>
      </c>
      <c r="AB24" s="2">
        <v>153</v>
      </c>
      <c r="AC24" s="2">
        <v>106</v>
      </c>
      <c r="AD24" s="6">
        <f t="shared" si="5"/>
        <v>137.33333333333334</v>
      </c>
      <c r="AG24" s="2">
        <v>161</v>
      </c>
      <c r="AH24" s="2">
        <v>141</v>
      </c>
      <c r="AJ24" s="2">
        <v>99</v>
      </c>
      <c r="AK24" s="2">
        <v>98</v>
      </c>
      <c r="AL24" s="2">
        <v>106</v>
      </c>
      <c r="AO24" s="2">
        <v>91</v>
      </c>
      <c r="AP24" s="2">
        <v>98</v>
      </c>
      <c r="AQ24" s="2">
        <f t="shared" si="6"/>
        <v>7</v>
      </c>
      <c r="AR24" s="2" t="str">
        <f t="shared" si="7"/>
        <v>+</v>
      </c>
      <c r="AT24" s="2">
        <v>110</v>
      </c>
      <c r="AU24" s="2">
        <f t="shared" si="8"/>
        <v>1</v>
      </c>
      <c r="AV24" s="2">
        <v>99</v>
      </c>
      <c r="AW24" s="2" t="str">
        <f t="shared" si="9"/>
        <v>Diseased at Start</v>
      </c>
    </row>
    <row r="25" spans="1:49" ht="15.75" x14ac:dyDescent="0.25">
      <c r="B25" s="2">
        <v>70</v>
      </c>
      <c r="C25" s="2">
        <v>69</v>
      </c>
      <c r="E25" s="2">
        <v>155</v>
      </c>
      <c r="F25" s="2">
        <v>165</v>
      </c>
      <c r="H25" s="2">
        <v>52</v>
      </c>
      <c r="I25" s="2">
        <v>41</v>
      </c>
      <c r="J25" s="2">
        <v>1</v>
      </c>
      <c r="L25" s="2">
        <v>0</v>
      </c>
      <c r="S25" s="2">
        <v>143</v>
      </c>
      <c r="T25" s="2">
        <v>110</v>
      </c>
      <c r="U25" s="6">
        <f>T25+((S25-T25)/3)</f>
        <v>121</v>
      </c>
      <c r="V25" s="2">
        <v>181</v>
      </c>
      <c r="W25" s="2">
        <v>101</v>
      </c>
      <c r="X25" s="6">
        <f t="shared" si="4"/>
        <v>127.66666666666667</v>
      </c>
      <c r="Y25" s="2">
        <v>115</v>
      </c>
      <c r="Z25" s="2">
        <v>90</v>
      </c>
      <c r="AA25" s="6">
        <f t="shared" si="0"/>
        <v>98.333333333333329</v>
      </c>
      <c r="AB25" s="2">
        <v>159</v>
      </c>
      <c r="AC25" s="2">
        <v>105</v>
      </c>
      <c r="AD25" s="6">
        <f t="shared" si="5"/>
        <v>141</v>
      </c>
      <c r="AG25" s="2">
        <v>165</v>
      </c>
      <c r="AH25" s="2">
        <v>115</v>
      </c>
      <c r="AK25" s="2">
        <v>101</v>
      </c>
      <c r="AL25" s="2">
        <v>105</v>
      </c>
      <c r="AO25" s="2">
        <v>110</v>
      </c>
      <c r="AP25" s="2">
        <v>101</v>
      </c>
      <c r="AQ25" s="2">
        <f t="shared" si="6"/>
        <v>-9</v>
      </c>
      <c r="AR25" s="2" t="str">
        <f t="shared" si="7"/>
        <v>-</v>
      </c>
    </row>
    <row r="26" spans="1:49" ht="15.75" x14ac:dyDescent="0.25">
      <c r="B26" s="2">
        <v>70</v>
      </c>
      <c r="C26" s="2">
        <v>66</v>
      </c>
      <c r="E26" s="2">
        <v>188</v>
      </c>
      <c r="F26" s="2">
        <v>195</v>
      </c>
      <c r="H26" s="2">
        <v>59</v>
      </c>
      <c r="I26" s="2">
        <v>45</v>
      </c>
      <c r="J26" s="2">
        <v>0</v>
      </c>
      <c r="L26" s="2">
        <v>1</v>
      </c>
      <c r="S26" s="2">
        <v>150</v>
      </c>
      <c r="T26" s="2">
        <v>99</v>
      </c>
      <c r="U26" s="6">
        <f t="shared" si="3"/>
        <v>116</v>
      </c>
      <c r="V26" s="2">
        <v>169</v>
      </c>
      <c r="W26" s="2">
        <v>103</v>
      </c>
      <c r="X26" s="6">
        <f t="shared" si="4"/>
        <v>125</v>
      </c>
      <c r="Y26" s="2">
        <v>150</v>
      </c>
      <c r="Z26" s="2">
        <v>95</v>
      </c>
      <c r="AA26" s="6">
        <f t="shared" si="0"/>
        <v>113.33333333333333</v>
      </c>
      <c r="AB26" s="2">
        <v>172</v>
      </c>
      <c r="AC26" s="2">
        <v>107</v>
      </c>
      <c r="AD26" s="6">
        <f t="shared" si="5"/>
        <v>150.33333333333334</v>
      </c>
      <c r="AG26" s="2">
        <v>195</v>
      </c>
      <c r="AH26" s="2">
        <v>150</v>
      </c>
      <c r="AK26" s="2">
        <v>103</v>
      </c>
      <c r="AL26" s="2">
        <v>107</v>
      </c>
      <c r="AO26" s="2">
        <v>99</v>
      </c>
      <c r="AP26" s="2">
        <v>103</v>
      </c>
      <c r="AQ26" s="2">
        <f t="shared" si="6"/>
        <v>4</v>
      </c>
      <c r="AR26" s="2" t="str">
        <f t="shared" si="7"/>
        <v>+</v>
      </c>
      <c r="AT26" s="2" t="s">
        <v>95</v>
      </c>
      <c r="AU26" s="2">
        <f>COUNTIF(AU2:AU24,1)</f>
        <v>13</v>
      </c>
      <c r="AV26" s="2" t="s">
        <v>95</v>
      </c>
      <c r="AW26" s="2">
        <f>COUNTIF(AW2:AW24,1)</f>
        <v>9</v>
      </c>
    </row>
    <row r="27" spans="1:49" ht="15.75" x14ac:dyDescent="0.25">
      <c r="B27" s="2">
        <v>68</v>
      </c>
      <c r="C27" s="2">
        <v>69</v>
      </c>
      <c r="E27" s="2">
        <v>203</v>
      </c>
      <c r="F27" s="2">
        <v>195</v>
      </c>
      <c r="H27" s="2">
        <v>51</v>
      </c>
      <c r="I27" s="2">
        <v>46</v>
      </c>
      <c r="J27" s="2">
        <v>1</v>
      </c>
      <c r="L27" s="2">
        <v>0</v>
      </c>
      <c r="S27" s="2">
        <v>154</v>
      </c>
      <c r="T27" s="2">
        <v>107</v>
      </c>
      <c r="U27" s="6">
        <f t="shared" si="3"/>
        <v>122.66666666666667</v>
      </c>
      <c r="V27" s="2">
        <v>184</v>
      </c>
      <c r="W27" s="2">
        <v>98</v>
      </c>
      <c r="X27" s="6">
        <f t="shared" si="4"/>
        <v>126.66666666666667</v>
      </c>
      <c r="Y27" s="2">
        <v>149</v>
      </c>
      <c r="Z27" s="2">
        <v>103</v>
      </c>
      <c r="AA27" s="6">
        <f t="shared" si="0"/>
        <v>118.33333333333333</v>
      </c>
      <c r="AB27" s="2">
        <v>171</v>
      </c>
      <c r="AC27" s="2">
        <v>101</v>
      </c>
      <c r="AD27" s="6">
        <f t="shared" si="5"/>
        <v>147.66666666666666</v>
      </c>
      <c r="AG27" s="2">
        <v>195</v>
      </c>
      <c r="AH27" s="2">
        <v>149</v>
      </c>
      <c r="AK27" s="2">
        <v>98</v>
      </c>
      <c r="AL27" s="2">
        <v>101</v>
      </c>
      <c r="AO27" s="2">
        <v>107</v>
      </c>
      <c r="AP27" s="2">
        <v>98</v>
      </c>
      <c r="AQ27" s="2">
        <f t="shared" si="6"/>
        <v>-9</v>
      </c>
      <c r="AR27" s="2" t="str">
        <f t="shared" si="7"/>
        <v>-</v>
      </c>
      <c r="AT27" s="2" t="s">
        <v>96</v>
      </c>
      <c r="AU27" s="2">
        <f>COUNTIF(AU2:AU24,0)</f>
        <v>10</v>
      </c>
      <c r="AV27" s="2" t="s">
        <v>96</v>
      </c>
      <c r="AW27" s="2">
        <f>COUNTIF(AW2:AW24,0)</f>
        <v>1</v>
      </c>
    </row>
    <row r="28" spans="1:49" ht="15.75" x14ac:dyDescent="0.25">
      <c r="B28" s="2">
        <v>72</v>
      </c>
      <c r="C28" s="2">
        <v>68</v>
      </c>
      <c r="E28" s="2">
        <v>173</v>
      </c>
      <c r="F28" s="2">
        <v>213</v>
      </c>
      <c r="H28" s="2">
        <v>60</v>
      </c>
      <c r="I28" s="2">
        <v>43</v>
      </c>
      <c r="J28" s="2">
        <v>0</v>
      </c>
      <c r="L28" s="2">
        <v>0</v>
      </c>
      <c r="S28" s="2">
        <v>130</v>
      </c>
      <c r="T28" s="2">
        <v>94</v>
      </c>
      <c r="U28" s="6">
        <f t="shared" si="3"/>
        <v>106</v>
      </c>
      <c r="V28" s="2">
        <v>154</v>
      </c>
      <c r="W28" s="2">
        <v>103</v>
      </c>
      <c r="X28" s="6">
        <f t="shared" si="4"/>
        <v>120</v>
      </c>
      <c r="Y28" s="2">
        <v>136</v>
      </c>
      <c r="Z28" s="2">
        <v>102</v>
      </c>
      <c r="AA28" s="6">
        <f t="shared" si="0"/>
        <v>113.33333333333333</v>
      </c>
      <c r="AB28" s="2">
        <v>150</v>
      </c>
      <c r="AC28" s="2">
        <v>101</v>
      </c>
      <c r="AD28" s="6">
        <f t="shared" si="5"/>
        <v>133.66666666666666</v>
      </c>
      <c r="AG28" s="2">
        <v>213</v>
      </c>
      <c r="AH28" s="2">
        <v>136</v>
      </c>
      <c r="AK28" s="2">
        <v>103</v>
      </c>
      <c r="AL28" s="2">
        <v>101</v>
      </c>
      <c r="AO28" s="2">
        <v>94</v>
      </c>
      <c r="AP28" s="2">
        <v>103</v>
      </c>
      <c r="AQ28" s="2">
        <f t="shared" si="6"/>
        <v>9</v>
      </c>
      <c r="AR28" s="2" t="str">
        <f t="shared" si="7"/>
        <v>+</v>
      </c>
    </row>
    <row r="29" spans="1:49" ht="15.75" x14ac:dyDescent="0.25">
      <c r="C29" s="2">
        <v>59</v>
      </c>
      <c r="F29" s="2">
        <v>156</v>
      </c>
      <c r="I29" s="2">
        <v>48</v>
      </c>
      <c r="J29" s="2">
        <v>0</v>
      </c>
      <c r="L29" s="2">
        <v>0</v>
      </c>
      <c r="S29" s="3"/>
      <c r="T29" s="3"/>
      <c r="Y29" s="2">
        <v>120</v>
      </c>
      <c r="Z29" s="2">
        <v>99</v>
      </c>
      <c r="AA29" s="6">
        <f t="shared" si="0"/>
        <v>106</v>
      </c>
      <c r="AB29" s="2">
        <v>156</v>
      </c>
      <c r="AC29" s="2">
        <v>104</v>
      </c>
      <c r="AD29" s="6">
        <f t="shared" si="5"/>
        <v>138.66666666666666</v>
      </c>
      <c r="AG29" s="2">
        <v>156</v>
      </c>
      <c r="AH29" s="2">
        <v>120</v>
      </c>
      <c r="AL29" s="2">
        <v>104</v>
      </c>
      <c r="AO29" s="3"/>
    </row>
    <row r="30" spans="1:49" ht="15.75" x14ac:dyDescent="0.25">
      <c r="C30" s="2">
        <v>61</v>
      </c>
      <c r="F30" s="2">
        <v>202</v>
      </c>
      <c r="I30" s="2">
        <v>45</v>
      </c>
      <c r="J30" s="2">
        <v>1</v>
      </c>
      <c r="L30" s="2">
        <v>1</v>
      </c>
      <c r="S30" s="3"/>
      <c r="T30" s="3"/>
      <c r="V30" s="2">
        <f>AVERAGE(V2:V28)</f>
        <v>166.62962962962962</v>
      </c>
      <c r="Y30" s="2">
        <v>130</v>
      </c>
      <c r="Z30" s="2">
        <v>99</v>
      </c>
      <c r="AA30" s="6">
        <f t="shared" si="0"/>
        <v>109.33333333333333</v>
      </c>
      <c r="AB30" s="2">
        <v>150</v>
      </c>
      <c r="AC30" s="2">
        <v>101</v>
      </c>
      <c r="AD30" s="6">
        <f t="shared" si="5"/>
        <v>133.66666666666666</v>
      </c>
      <c r="AG30" s="2">
        <v>202</v>
      </c>
      <c r="AH30" s="2">
        <v>130</v>
      </c>
      <c r="AL30" s="2">
        <v>101</v>
      </c>
      <c r="AO30" s="3"/>
      <c r="AQ30" s="2" t="s">
        <v>93</v>
      </c>
      <c r="AR30" s="2">
        <f>COUNTIF(AR2:AR28,"+")</f>
        <v>16</v>
      </c>
    </row>
    <row r="31" spans="1:49" x14ac:dyDescent="0.2">
      <c r="S31" s="3"/>
      <c r="T31" s="3"/>
      <c r="AO31" s="3"/>
      <c r="AQ31" s="2" t="s">
        <v>94</v>
      </c>
      <c r="AR31" s="2">
        <f>COUNTIF(AR2:AR28,"-")</f>
        <v>11</v>
      </c>
    </row>
    <row r="32" spans="1:49" x14ac:dyDescent="0.2">
      <c r="S32" s="3"/>
      <c r="T32" s="3"/>
      <c r="AG32" s="2">
        <f>MAX(AG2:AG30)</f>
        <v>220</v>
      </c>
      <c r="AO32" s="3"/>
    </row>
    <row r="33" spans="1:41" x14ac:dyDescent="0.2">
      <c r="A33" s="10" t="s">
        <v>46</v>
      </c>
      <c r="D33" s="1"/>
      <c r="S33" s="3"/>
      <c r="T33" s="3"/>
      <c r="AO33" s="3"/>
    </row>
    <row r="34" spans="1:41" x14ac:dyDescent="0.2">
      <c r="A34" s="2">
        <v>150</v>
      </c>
      <c r="S34" s="3"/>
      <c r="T34" s="3"/>
      <c r="AO34" s="3"/>
    </row>
    <row r="35" spans="1:41" x14ac:dyDescent="0.2">
      <c r="A35" s="2">
        <v>160</v>
      </c>
      <c r="S35" s="3"/>
      <c r="T35" s="3"/>
      <c r="AO35" s="3"/>
    </row>
    <row r="36" spans="1:41" x14ac:dyDescent="0.2">
      <c r="A36" s="2">
        <v>170</v>
      </c>
      <c r="S36" s="3"/>
      <c r="T36" s="3"/>
      <c r="AO36" s="3"/>
    </row>
    <row r="37" spans="1:41" x14ac:dyDescent="0.2">
      <c r="A37" s="2">
        <v>180</v>
      </c>
      <c r="S37" s="3"/>
      <c r="T37" s="3"/>
      <c r="AO37" s="3"/>
    </row>
    <row r="38" spans="1:41" x14ac:dyDescent="0.2">
      <c r="A38" s="2">
        <v>190</v>
      </c>
      <c r="S38" s="3"/>
      <c r="T38" s="3"/>
      <c r="AO38" s="3"/>
    </row>
    <row r="39" spans="1:41" x14ac:dyDescent="0.2">
      <c r="A39" s="2">
        <v>200</v>
      </c>
      <c r="S39" s="3"/>
      <c r="T39" s="3"/>
      <c r="AO39" s="3"/>
    </row>
    <row r="40" spans="1:41" x14ac:dyDescent="0.2">
      <c r="A40" s="2">
        <v>210</v>
      </c>
      <c r="S40" s="3"/>
      <c r="T40" s="3"/>
      <c r="AO40" s="3"/>
    </row>
    <row r="41" spans="1:41" x14ac:dyDescent="0.2">
      <c r="A41" s="2">
        <v>220</v>
      </c>
      <c r="S41" s="3"/>
      <c r="T41" s="3"/>
      <c r="AO41" s="3"/>
    </row>
    <row r="42" spans="1:41" x14ac:dyDescent="0.2">
      <c r="S42" s="3"/>
      <c r="T42" s="3"/>
      <c r="AO42" s="3"/>
    </row>
    <row r="43" spans="1:41" x14ac:dyDescent="0.2">
      <c r="S43" s="3"/>
      <c r="T43" s="3"/>
      <c r="AO43" s="3"/>
    </row>
    <row r="44" spans="1:41" x14ac:dyDescent="0.2">
      <c r="S44" s="3"/>
      <c r="T44" s="3"/>
      <c r="AO44" s="3"/>
    </row>
    <row r="45" spans="1:41" x14ac:dyDescent="0.2">
      <c r="S45" s="3"/>
      <c r="T45" s="3"/>
      <c r="AO45" s="3"/>
    </row>
    <row r="46" spans="1:41" x14ac:dyDescent="0.2">
      <c r="S46" s="3"/>
      <c r="T46" s="3"/>
      <c r="AO46" s="3"/>
    </row>
    <row r="47" spans="1:41" x14ac:dyDescent="0.2">
      <c r="S47" s="3"/>
      <c r="T47" s="3"/>
      <c r="AO47" s="3"/>
    </row>
    <row r="48" spans="1:41" x14ac:dyDescent="0.2">
      <c r="S48" s="3"/>
      <c r="T48" s="3"/>
      <c r="AO48" s="3"/>
    </row>
    <row r="49" spans="19:41" x14ac:dyDescent="0.2">
      <c r="S49" s="3"/>
      <c r="T49" s="3"/>
      <c r="AO49" s="3"/>
    </row>
    <row r="50" spans="19:41" x14ac:dyDescent="0.2">
      <c r="S50" s="3"/>
      <c r="T50" s="3"/>
      <c r="AO50" s="3"/>
    </row>
    <row r="51" spans="19:41" x14ac:dyDescent="0.2">
      <c r="S51" s="3"/>
      <c r="T51" s="3"/>
      <c r="AO51" s="3"/>
    </row>
    <row r="52" spans="19:41" x14ac:dyDescent="0.2">
      <c r="S52" s="3"/>
      <c r="T52" s="3"/>
      <c r="AO52" s="3"/>
    </row>
    <row r="53" spans="19:41" x14ac:dyDescent="0.2">
      <c r="S53" s="3"/>
      <c r="T53" s="3"/>
      <c r="AO53" s="3"/>
    </row>
    <row r="54" spans="19:41" x14ac:dyDescent="0.2">
      <c r="S54" s="3"/>
      <c r="T54" s="3"/>
      <c r="AO54" s="3"/>
    </row>
    <row r="55" spans="19:41" x14ac:dyDescent="0.2">
      <c r="S55" s="3"/>
      <c r="T55" s="3"/>
      <c r="AO55" s="3"/>
    </row>
    <row r="56" spans="19:41" x14ac:dyDescent="0.2">
      <c r="S56" s="3"/>
      <c r="T56" s="3"/>
      <c r="AO56" s="3"/>
    </row>
    <row r="57" spans="19:41" x14ac:dyDescent="0.2">
      <c r="S57" s="3"/>
      <c r="T57" s="3"/>
      <c r="AO57" s="3"/>
    </row>
    <row r="58" spans="19:41" x14ac:dyDescent="0.2">
      <c r="S58" s="3"/>
      <c r="T58" s="3"/>
      <c r="AO58" s="3"/>
    </row>
    <row r="59" spans="19:41" x14ac:dyDescent="0.2">
      <c r="S59" s="3"/>
      <c r="T59" s="3"/>
      <c r="AO59" s="3"/>
    </row>
    <row r="60" spans="19:41" x14ac:dyDescent="0.2">
      <c r="S60" s="3"/>
      <c r="T60" s="3"/>
      <c r="AO60" s="3"/>
    </row>
    <row r="61" spans="19:41" x14ac:dyDescent="0.2">
      <c r="S61" s="3"/>
      <c r="T61" s="3"/>
      <c r="AO61" s="3"/>
    </row>
    <row r="62" spans="19:41" x14ac:dyDescent="0.2">
      <c r="S62" s="3"/>
      <c r="T62" s="3"/>
      <c r="AO62" s="3"/>
    </row>
    <row r="63" spans="19:41" x14ac:dyDescent="0.2">
      <c r="S63" s="3"/>
      <c r="T63" s="3"/>
      <c r="AO63" s="3"/>
    </row>
    <row r="64" spans="19:41" x14ac:dyDescent="0.2">
      <c r="S64" s="3"/>
      <c r="T64" s="3"/>
      <c r="AO64" s="3"/>
    </row>
    <row r="65" spans="19:41" x14ac:dyDescent="0.2">
      <c r="S65" s="3"/>
      <c r="T65" s="3"/>
      <c r="AO65" s="3"/>
    </row>
    <row r="66" spans="19:41" x14ac:dyDescent="0.2">
      <c r="S66" s="3"/>
      <c r="T66" s="3"/>
      <c r="AO66" s="3"/>
    </row>
    <row r="67" spans="19:41" x14ac:dyDescent="0.2">
      <c r="S67" s="3"/>
      <c r="T67" s="3"/>
      <c r="AO67" s="3"/>
    </row>
    <row r="68" spans="19:41" x14ac:dyDescent="0.2">
      <c r="S68" s="3"/>
      <c r="T68" s="3"/>
      <c r="AO68" s="3"/>
    </row>
    <row r="69" spans="19:41" x14ac:dyDescent="0.2">
      <c r="S69" s="3"/>
      <c r="T69" s="3"/>
      <c r="AO69" s="3"/>
    </row>
    <row r="70" spans="19:41" x14ac:dyDescent="0.2">
      <c r="S70" s="3"/>
      <c r="T70" s="3"/>
      <c r="AO70" s="3"/>
    </row>
    <row r="71" spans="19:41" x14ac:dyDescent="0.2">
      <c r="S71" s="3"/>
      <c r="T71" s="3"/>
      <c r="AO71" s="3"/>
    </row>
    <row r="72" spans="19:41" x14ac:dyDescent="0.2">
      <c r="S72" s="3"/>
      <c r="T72" s="3"/>
      <c r="AO72" s="3"/>
    </row>
    <row r="73" spans="19:41" x14ac:dyDescent="0.2">
      <c r="S73" s="3"/>
      <c r="T73" s="3"/>
      <c r="AO73" s="3"/>
    </row>
    <row r="74" spans="19:41" x14ac:dyDescent="0.2">
      <c r="S74" s="3"/>
      <c r="T74" s="3"/>
      <c r="AO74" s="3"/>
    </row>
    <row r="75" spans="19:41" x14ac:dyDescent="0.2">
      <c r="S75" s="3"/>
      <c r="T75" s="3"/>
      <c r="AO75" s="3"/>
    </row>
    <row r="76" spans="19:41" x14ac:dyDescent="0.2">
      <c r="S76" s="3"/>
      <c r="T76" s="3"/>
      <c r="AO76" s="3"/>
    </row>
    <row r="77" spans="19:41" x14ac:dyDescent="0.2">
      <c r="S77" s="3"/>
      <c r="T77" s="3"/>
      <c r="AO77" s="3"/>
    </row>
    <row r="78" spans="19:41" x14ac:dyDescent="0.2">
      <c r="S78" s="3"/>
      <c r="T78" s="3"/>
      <c r="AO78" s="3"/>
    </row>
    <row r="79" spans="19:41" x14ac:dyDescent="0.2">
      <c r="S79" s="3"/>
      <c r="T79" s="3"/>
      <c r="AO79" s="3"/>
    </row>
  </sheetData>
  <pageMargins left="0.7" right="0.7" top="0.75" bottom="0.75" header="0.3" footer="0.3"/>
  <pageSetup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"/>
    </sheetView>
  </sheetViews>
  <sheetFormatPr defaultRowHeight="15" x14ac:dyDescent="0.2"/>
  <sheetData>
    <row r="1" spans="1:9" x14ac:dyDescent="0.2">
      <c r="A1" t="s">
        <v>52</v>
      </c>
    </row>
    <row r="2" spans="1:9" ht="15.75" thickBot="1" x14ac:dyDescent="0.25"/>
    <row r="3" spans="1:9" x14ac:dyDescent="0.2">
      <c r="A3" s="13" t="s">
        <v>53</v>
      </c>
      <c r="B3" s="13"/>
    </row>
    <row r="4" spans="1:9" x14ac:dyDescent="0.2">
      <c r="A4" s="4" t="s">
        <v>54</v>
      </c>
      <c r="B4" s="4">
        <v>0.24147928639523669</v>
      </c>
    </row>
    <row r="5" spans="1:9" x14ac:dyDescent="0.2">
      <c r="A5" s="4" t="s">
        <v>55</v>
      </c>
      <c r="B5" s="4">
        <v>5.8312245757952748E-2</v>
      </c>
    </row>
    <row r="6" spans="1:9" x14ac:dyDescent="0.2">
      <c r="A6" s="4" t="s">
        <v>56</v>
      </c>
      <c r="B6" s="4">
        <v>2.3434921526765812E-2</v>
      </c>
    </row>
    <row r="7" spans="1:9" x14ac:dyDescent="0.2">
      <c r="A7" s="4" t="s">
        <v>32</v>
      </c>
      <c r="B7" s="4">
        <v>10.625851614507294</v>
      </c>
    </row>
    <row r="8" spans="1:9" ht="15.75" thickBot="1" x14ac:dyDescent="0.25">
      <c r="A8" s="5" t="s">
        <v>57</v>
      </c>
      <c r="B8" s="5">
        <v>29</v>
      </c>
    </row>
    <row r="10" spans="1:9" ht="15.75" thickBot="1" x14ac:dyDescent="0.25">
      <c r="A10" t="s">
        <v>58</v>
      </c>
    </row>
    <row r="11" spans="1:9" x14ac:dyDescent="0.2">
      <c r="A11" s="7"/>
      <c r="B11" s="7" t="s">
        <v>63</v>
      </c>
      <c r="C11" s="7" t="s">
        <v>64</v>
      </c>
      <c r="D11" s="7" t="s">
        <v>65</v>
      </c>
      <c r="E11" s="7" t="s">
        <v>66</v>
      </c>
      <c r="F11" s="7" t="s">
        <v>67</v>
      </c>
    </row>
    <row r="12" spans="1:9" x14ac:dyDescent="0.2">
      <c r="A12" s="4" t="s">
        <v>59</v>
      </c>
      <c r="B12" s="4">
        <v>1</v>
      </c>
      <c r="C12" s="4">
        <v>188.77483642234893</v>
      </c>
      <c r="D12" s="4">
        <v>188.77483642234893</v>
      </c>
      <c r="E12" s="4">
        <v>1.6719242958956855</v>
      </c>
      <c r="F12" s="4">
        <v>0.20695591137839775</v>
      </c>
    </row>
    <row r="13" spans="1:9" x14ac:dyDescent="0.2">
      <c r="A13" s="4" t="s">
        <v>60</v>
      </c>
      <c r="B13" s="4">
        <v>27</v>
      </c>
      <c r="C13" s="4">
        <v>3048.5355084052367</v>
      </c>
      <c r="D13" s="4">
        <v>112.90872253352728</v>
      </c>
      <c r="E13" s="4"/>
      <c r="F13" s="4"/>
    </row>
    <row r="14" spans="1:9" ht="15.75" thickBot="1" x14ac:dyDescent="0.25">
      <c r="A14" s="5" t="s">
        <v>61</v>
      </c>
      <c r="B14" s="5">
        <v>28</v>
      </c>
      <c r="C14" s="5">
        <v>3237.3103448275856</v>
      </c>
      <c r="D14" s="5"/>
      <c r="E14" s="5"/>
      <c r="F14" s="5"/>
    </row>
    <row r="15" spans="1:9" ht="15.75" thickBot="1" x14ac:dyDescent="0.25"/>
    <row r="16" spans="1:9" x14ac:dyDescent="0.2">
      <c r="A16" s="7"/>
      <c r="B16" s="7" t="s">
        <v>68</v>
      </c>
      <c r="C16" s="7" t="s">
        <v>32</v>
      </c>
      <c r="D16" s="7" t="s">
        <v>69</v>
      </c>
      <c r="E16" s="7" t="s">
        <v>70</v>
      </c>
      <c r="F16" s="7" t="s">
        <v>71</v>
      </c>
      <c r="G16" s="7" t="s">
        <v>72</v>
      </c>
      <c r="H16" s="7" t="s">
        <v>73</v>
      </c>
      <c r="I16" s="7" t="s">
        <v>74</v>
      </c>
    </row>
    <row r="17" spans="1:9" x14ac:dyDescent="0.2">
      <c r="A17" s="4" t="s">
        <v>62</v>
      </c>
      <c r="B17" s="4">
        <v>114.28282133293663</v>
      </c>
      <c r="C17" s="4">
        <v>16.32854250083648</v>
      </c>
      <c r="D17" s="4">
        <v>6.9989603375244389</v>
      </c>
      <c r="E17" s="4">
        <v>1.5966168879891644E-7</v>
      </c>
      <c r="F17" s="4">
        <v>80.779419923952702</v>
      </c>
      <c r="G17" s="4">
        <v>147.78622274192057</v>
      </c>
      <c r="H17" s="4">
        <v>80.779419923952702</v>
      </c>
      <c r="I17" s="4">
        <v>147.78622274192057</v>
      </c>
    </row>
    <row r="18" spans="1:9" ht="15.75" thickBot="1" x14ac:dyDescent="0.25">
      <c r="A18" s="5" t="s">
        <v>5</v>
      </c>
      <c r="B18" s="23">
        <v>0.11280589854210051</v>
      </c>
      <c r="C18" s="5">
        <v>8.7241576473470472E-2</v>
      </c>
      <c r="D18" s="5">
        <v>1.2930291164145109</v>
      </c>
      <c r="E18" s="5">
        <v>0.20695591137839575</v>
      </c>
      <c r="F18" s="5">
        <v>-6.6199028320999234E-2</v>
      </c>
      <c r="G18" s="5">
        <v>0.29181082540520026</v>
      </c>
      <c r="H18" s="5">
        <v>-6.6199028320999234E-2</v>
      </c>
      <c r="I18" s="5">
        <v>0.29181082540520026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33"/>
  <sheetViews>
    <sheetView workbookViewId="0">
      <selection activeCell="N40" sqref="N40"/>
    </sheetView>
  </sheetViews>
  <sheetFormatPr defaultRowHeight="15" x14ac:dyDescent="0.2"/>
  <sheetData>
    <row r="3" spans="5:8" x14ac:dyDescent="0.2">
      <c r="E3" t="s">
        <v>22</v>
      </c>
      <c r="F3" t="s">
        <v>25</v>
      </c>
    </row>
    <row r="4" spans="5:8" x14ac:dyDescent="0.2">
      <c r="E4">
        <v>90</v>
      </c>
      <c r="F4">
        <v>107</v>
      </c>
      <c r="G4">
        <v>17</v>
      </c>
      <c r="H4" t="s">
        <v>105</v>
      </c>
    </row>
    <row r="5" spans="5:8" x14ac:dyDescent="0.2">
      <c r="E5">
        <v>106</v>
      </c>
      <c r="F5">
        <v>108</v>
      </c>
      <c r="G5">
        <v>2</v>
      </c>
      <c r="H5" t="s">
        <v>105</v>
      </c>
    </row>
    <row r="6" spans="5:8" x14ac:dyDescent="0.2">
      <c r="E6">
        <v>109</v>
      </c>
      <c r="F6">
        <v>100</v>
      </c>
      <c r="G6">
        <v>-9</v>
      </c>
      <c r="H6" t="s">
        <v>106</v>
      </c>
    </row>
    <row r="7" spans="5:8" x14ac:dyDescent="0.2">
      <c r="E7">
        <v>108</v>
      </c>
      <c r="F7">
        <v>99</v>
      </c>
      <c r="G7">
        <v>-9</v>
      </c>
      <c r="H7" t="s">
        <v>106</v>
      </c>
    </row>
    <row r="8" spans="5:8" x14ac:dyDescent="0.2">
      <c r="E8">
        <v>95</v>
      </c>
      <c r="F8">
        <v>100</v>
      </c>
      <c r="G8">
        <v>5</v>
      </c>
      <c r="H8" t="s">
        <v>105</v>
      </c>
    </row>
    <row r="9" spans="5:8" x14ac:dyDescent="0.2">
      <c r="E9">
        <v>94</v>
      </c>
      <c r="F9">
        <v>103</v>
      </c>
      <c r="G9">
        <v>9</v>
      </c>
      <c r="H9" t="s">
        <v>105</v>
      </c>
    </row>
    <row r="10" spans="5:8" x14ac:dyDescent="0.2">
      <c r="E10">
        <v>102</v>
      </c>
      <c r="F10">
        <v>106</v>
      </c>
      <c r="G10">
        <v>4</v>
      </c>
      <c r="H10" t="s">
        <v>105</v>
      </c>
    </row>
    <row r="11" spans="5:8" x14ac:dyDescent="0.2">
      <c r="E11">
        <v>94</v>
      </c>
      <c r="F11">
        <v>108</v>
      </c>
      <c r="G11">
        <v>14</v>
      </c>
      <c r="H11" t="s">
        <v>105</v>
      </c>
    </row>
    <row r="12" spans="5:8" x14ac:dyDescent="0.2">
      <c r="E12">
        <v>106</v>
      </c>
      <c r="F12">
        <v>107</v>
      </c>
      <c r="G12">
        <v>1</v>
      </c>
      <c r="H12" t="s">
        <v>105</v>
      </c>
    </row>
    <row r="13" spans="5:8" x14ac:dyDescent="0.2">
      <c r="E13">
        <v>93</v>
      </c>
      <c r="F13">
        <v>99</v>
      </c>
      <c r="G13">
        <v>6</v>
      </c>
      <c r="H13" t="s">
        <v>105</v>
      </c>
    </row>
    <row r="14" spans="5:8" x14ac:dyDescent="0.2">
      <c r="E14">
        <v>92</v>
      </c>
      <c r="F14">
        <v>100</v>
      </c>
      <c r="G14">
        <v>8</v>
      </c>
      <c r="H14" t="s">
        <v>105</v>
      </c>
    </row>
    <row r="15" spans="5:8" x14ac:dyDescent="0.2">
      <c r="E15">
        <v>103</v>
      </c>
      <c r="F15">
        <v>98</v>
      </c>
      <c r="G15">
        <v>-5</v>
      </c>
      <c r="H15" t="s">
        <v>106</v>
      </c>
    </row>
    <row r="16" spans="5:8" x14ac:dyDescent="0.2">
      <c r="E16">
        <v>99</v>
      </c>
      <c r="F16">
        <v>101</v>
      </c>
      <c r="G16">
        <v>2</v>
      </c>
      <c r="H16" t="s">
        <v>105</v>
      </c>
    </row>
    <row r="17" spans="5:8" x14ac:dyDescent="0.2">
      <c r="E17">
        <v>106</v>
      </c>
      <c r="F17">
        <v>100</v>
      </c>
      <c r="G17">
        <v>-6</v>
      </c>
      <c r="H17" t="s">
        <v>106</v>
      </c>
    </row>
    <row r="18" spans="5:8" x14ac:dyDescent="0.2">
      <c r="E18">
        <v>109</v>
      </c>
      <c r="F18">
        <v>107</v>
      </c>
      <c r="G18">
        <v>-2</v>
      </c>
      <c r="H18" t="s">
        <v>106</v>
      </c>
    </row>
    <row r="19" spans="5:8" x14ac:dyDescent="0.2">
      <c r="E19">
        <v>110</v>
      </c>
      <c r="F19">
        <v>108</v>
      </c>
      <c r="G19">
        <v>-2</v>
      </c>
      <c r="H19" t="s">
        <v>106</v>
      </c>
    </row>
    <row r="20" spans="5:8" x14ac:dyDescent="0.2">
      <c r="E20">
        <v>97</v>
      </c>
      <c r="F20">
        <v>106</v>
      </c>
      <c r="G20">
        <v>9</v>
      </c>
      <c r="H20" t="s">
        <v>105</v>
      </c>
    </row>
    <row r="21" spans="5:8" x14ac:dyDescent="0.2">
      <c r="E21">
        <v>105</v>
      </c>
      <c r="F21">
        <v>98</v>
      </c>
      <c r="G21">
        <v>-7</v>
      </c>
      <c r="H21" t="s">
        <v>106</v>
      </c>
    </row>
    <row r="22" spans="5:8" x14ac:dyDescent="0.2">
      <c r="E22">
        <v>105</v>
      </c>
      <c r="F22">
        <v>104</v>
      </c>
      <c r="G22">
        <v>-1</v>
      </c>
      <c r="H22" t="s">
        <v>106</v>
      </c>
    </row>
    <row r="23" spans="5:8" x14ac:dyDescent="0.2">
      <c r="E23">
        <v>110</v>
      </c>
      <c r="F23">
        <v>107</v>
      </c>
      <c r="G23">
        <v>-3</v>
      </c>
      <c r="H23" t="s">
        <v>106</v>
      </c>
    </row>
    <row r="24" spans="5:8" x14ac:dyDescent="0.2">
      <c r="E24">
        <v>105</v>
      </c>
      <c r="F24">
        <v>108</v>
      </c>
      <c r="G24">
        <v>3</v>
      </c>
      <c r="H24" t="s">
        <v>105</v>
      </c>
    </row>
    <row r="25" spans="5:8" x14ac:dyDescent="0.2">
      <c r="E25">
        <v>92</v>
      </c>
      <c r="F25">
        <v>106</v>
      </c>
      <c r="G25">
        <v>14</v>
      </c>
      <c r="H25" t="s">
        <v>105</v>
      </c>
    </row>
    <row r="26" spans="5:8" x14ac:dyDescent="0.2">
      <c r="E26">
        <v>91</v>
      </c>
      <c r="F26">
        <v>98</v>
      </c>
      <c r="G26">
        <v>7</v>
      </c>
      <c r="H26" t="s">
        <v>105</v>
      </c>
    </row>
    <row r="27" spans="5:8" x14ac:dyDescent="0.2">
      <c r="E27">
        <v>110</v>
      </c>
      <c r="F27">
        <v>101</v>
      </c>
      <c r="G27">
        <v>-9</v>
      </c>
      <c r="H27" t="s">
        <v>106</v>
      </c>
    </row>
    <row r="28" spans="5:8" x14ac:dyDescent="0.2">
      <c r="E28">
        <v>99</v>
      </c>
      <c r="F28">
        <v>103</v>
      </c>
      <c r="G28">
        <v>4</v>
      </c>
      <c r="H28" t="s">
        <v>105</v>
      </c>
    </row>
    <row r="29" spans="5:8" x14ac:dyDescent="0.2">
      <c r="E29">
        <v>107</v>
      </c>
      <c r="F29">
        <v>98</v>
      </c>
      <c r="G29">
        <v>-9</v>
      </c>
      <c r="H29" t="s">
        <v>106</v>
      </c>
    </row>
    <row r="30" spans="5:8" x14ac:dyDescent="0.2">
      <c r="E30">
        <v>94</v>
      </c>
      <c r="F30">
        <v>103</v>
      </c>
      <c r="G30">
        <v>9</v>
      </c>
      <c r="H30" t="s">
        <v>105</v>
      </c>
    </row>
    <row r="32" spans="5:8" x14ac:dyDescent="0.2">
      <c r="G32" t="s">
        <v>93</v>
      </c>
      <c r="H32">
        <v>16</v>
      </c>
    </row>
    <row r="33" spans="7:8" x14ac:dyDescent="0.2">
      <c r="G33" t="s">
        <v>94</v>
      </c>
      <c r="H33">
        <v>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zoomScale="130" zoomScaleNormal="130" workbookViewId="0">
      <selection activeCell="J3" sqref="J3"/>
    </sheetView>
  </sheetViews>
  <sheetFormatPr defaultRowHeight="15" x14ac:dyDescent="0.2"/>
  <cols>
    <col min="1" max="2" width="19.6640625" style="14" customWidth="1"/>
    <col min="3" max="3" width="4.88671875" style="14" customWidth="1"/>
    <col min="4" max="4" width="8.88671875" style="14"/>
    <col min="5" max="6" width="11.6640625" style="15" customWidth="1"/>
    <col min="7" max="7" width="12.5546875" customWidth="1"/>
  </cols>
  <sheetData>
    <row r="1" spans="1:10" ht="45" x14ac:dyDescent="0.2">
      <c r="A1" s="14" t="s">
        <v>97</v>
      </c>
      <c r="B1" s="14" t="s">
        <v>98</v>
      </c>
      <c r="D1" s="14" t="s">
        <v>99</v>
      </c>
      <c r="E1" s="15" t="s">
        <v>100</v>
      </c>
      <c r="G1" s="14" t="s">
        <v>101</v>
      </c>
      <c r="H1" s="14" t="s">
        <v>102</v>
      </c>
      <c r="I1" s="14" t="s">
        <v>103</v>
      </c>
    </row>
    <row r="2" spans="1:10" x14ac:dyDescent="0.2">
      <c r="D2" s="14">
        <v>0</v>
      </c>
      <c r="G2" s="14"/>
      <c r="H2" s="14"/>
      <c r="I2" s="14"/>
      <c r="J2">
        <v>1</v>
      </c>
    </row>
    <row r="3" spans="1:10" x14ac:dyDescent="0.2">
      <c r="A3" s="14">
        <v>1</v>
      </c>
      <c r="D3" s="14">
        <v>1</v>
      </c>
      <c r="E3" s="15">
        <v>1</v>
      </c>
      <c r="G3">
        <f>COUNTIF(D$3:D$22,"&gt;="&amp;D3)</f>
        <v>20</v>
      </c>
      <c r="H3">
        <f>IF(E3=1,1,0)</f>
        <v>1</v>
      </c>
      <c r="I3">
        <f>IF(E3=0,1,0)</f>
        <v>0</v>
      </c>
      <c r="J3">
        <f t="shared" ref="J3:J21" si="0">J2*(G3-H3)/G3</f>
        <v>0.95</v>
      </c>
    </row>
    <row r="4" spans="1:10" x14ac:dyDescent="0.2">
      <c r="B4" s="14">
        <v>2</v>
      </c>
      <c r="D4" s="14">
        <v>2</v>
      </c>
      <c r="E4" s="15">
        <v>0</v>
      </c>
      <c r="G4">
        <f t="shared" ref="G4:G22" si="1">COUNTIF(D$3:D$22,"&gt;="&amp;D4)</f>
        <v>19</v>
      </c>
      <c r="H4">
        <f t="shared" ref="H4:H22" si="2">IF(E4=1,1,0)</f>
        <v>0</v>
      </c>
      <c r="I4">
        <f t="shared" ref="I4:I22" si="3">IF(E4=0,1,0)</f>
        <v>1</v>
      </c>
      <c r="J4">
        <f t="shared" si="0"/>
        <v>0.95000000000000007</v>
      </c>
    </row>
    <row r="5" spans="1:10" x14ac:dyDescent="0.2">
      <c r="A5" s="14">
        <v>3</v>
      </c>
      <c r="D5" s="14">
        <v>3</v>
      </c>
      <c r="E5" s="15">
        <v>1</v>
      </c>
      <c r="G5">
        <f t="shared" si="1"/>
        <v>18</v>
      </c>
      <c r="H5">
        <f t="shared" si="2"/>
        <v>1</v>
      </c>
      <c r="I5">
        <f t="shared" si="3"/>
        <v>0</v>
      </c>
      <c r="J5">
        <f t="shared" si="0"/>
        <v>0.89722222222222237</v>
      </c>
    </row>
    <row r="6" spans="1:10" x14ac:dyDescent="0.2">
      <c r="A6" s="14">
        <v>4</v>
      </c>
      <c r="D6" s="14">
        <v>5</v>
      </c>
      <c r="E6" s="15">
        <v>1</v>
      </c>
      <c r="G6">
        <f t="shared" si="1"/>
        <v>17</v>
      </c>
      <c r="H6">
        <f t="shared" si="2"/>
        <v>1</v>
      </c>
      <c r="I6">
        <f t="shared" si="3"/>
        <v>0</v>
      </c>
      <c r="J6">
        <f t="shared" si="0"/>
        <v>0.84444444444444455</v>
      </c>
    </row>
    <row r="7" spans="1:10" x14ac:dyDescent="0.2">
      <c r="B7" s="14">
        <v>6</v>
      </c>
      <c r="D7" s="14">
        <v>6</v>
      </c>
      <c r="E7" s="15">
        <v>0</v>
      </c>
      <c r="G7">
        <f t="shared" si="1"/>
        <v>16</v>
      </c>
      <c r="H7">
        <f t="shared" si="2"/>
        <v>0</v>
      </c>
      <c r="I7">
        <f t="shared" si="3"/>
        <v>1</v>
      </c>
      <c r="J7">
        <f t="shared" si="0"/>
        <v>0.84444444444444455</v>
      </c>
    </row>
    <row r="8" spans="1:10" x14ac:dyDescent="0.2">
      <c r="B8" s="14">
        <v>9</v>
      </c>
      <c r="D8" s="14">
        <v>9</v>
      </c>
      <c r="E8" s="15">
        <v>0</v>
      </c>
      <c r="G8">
        <f t="shared" si="1"/>
        <v>15</v>
      </c>
      <c r="H8">
        <f t="shared" si="2"/>
        <v>0</v>
      </c>
      <c r="I8">
        <f t="shared" si="3"/>
        <v>1</v>
      </c>
      <c r="J8">
        <f t="shared" si="0"/>
        <v>0.84444444444444455</v>
      </c>
    </row>
    <row r="9" spans="1:10" x14ac:dyDescent="0.2">
      <c r="B9" s="14">
        <v>10</v>
      </c>
      <c r="D9" s="14">
        <v>10</v>
      </c>
      <c r="E9" s="15">
        <v>0</v>
      </c>
      <c r="G9">
        <f t="shared" si="1"/>
        <v>14</v>
      </c>
      <c r="H9">
        <f t="shared" si="2"/>
        <v>0</v>
      </c>
      <c r="I9">
        <f t="shared" si="3"/>
        <v>1</v>
      </c>
      <c r="J9">
        <f t="shared" si="0"/>
        <v>0.84444444444444444</v>
      </c>
    </row>
    <row r="10" spans="1:10" x14ac:dyDescent="0.2">
      <c r="B10" s="14">
        <v>11</v>
      </c>
      <c r="D10" s="14">
        <v>11</v>
      </c>
      <c r="E10" s="15">
        <v>0</v>
      </c>
      <c r="G10">
        <f t="shared" si="1"/>
        <v>13</v>
      </c>
      <c r="H10">
        <f t="shared" si="2"/>
        <v>0</v>
      </c>
      <c r="I10">
        <f t="shared" si="3"/>
        <v>1</v>
      </c>
      <c r="J10">
        <f t="shared" si="0"/>
        <v>0.84444444444444444</v>
      </c>
    </row>
    <row r="11" spans="1:10" x14ac:dyDescent="0.2">
      <c r="B11" s="14">
        <v>12</v>
      </c>
      <c r="D11" s="14">
        <v>12</v>
      </c>
      <c r="E11" s="15">
        <v>0</v>
      </c>
      <c r="G11">
        <f t="shared" si="1"/>
        <v>12</v>
      </c>
      <c r="H11">
        <f t="shared" si="2"/>
        <v>0</v>
      </c>
      <c r="I11">
        <f t="shared" si="3"/>
        <v>1</v>
      </c>
      <c r="J11">
        <f t="shared" si="0"/>
        <v>0.84444444444444444</v>
      </c>
    </row>
    <row r="12" spans="1:10" x14ac:dyDescent="0.2">
      <c r="B12" s="14">
        <v>13</v>
      </c>
      <c r="D12" s="14">
        <v>13</v>
      </c>
      <c r="E12" s="15">
        <v>0</v>
      </c>
      <c r="G12">
        <f t="shared" si="1"/>
        <v>11</v>
      </c>
      <c r="H12">
        <f t="shared" si="2"/>
        <v>0</v>
      </c>
      <c r="I12">
        <f t="shared" si="3"/>
        <v>1</v>
      </c>
      <c r="J12">
        <f t="shared" si="0"/>
        <v>0.84444444444444455</v>
      </c>
    </row>
    <row r="13" spans="1:10" x14ac:dyDescent="0.2">
      <c r="A13" s="14">
        <v>14</v>
      </c>
      <c r="D13" s="14">
        <v>14</v>
      </c>
      <c r="E13" s="15">
        <v>1</v>
      </c>
      <c r="G13">
        <f t="shared" si="1"/>
        <v>10</v>
      </c>
      <c r="H13">
        <f t="shared" si="2"/>
        <v>1</v>
      </c>
      <c r="I13">
        <f t="shared" si="3"/>
        <v>0</v>
      </c>
      <c r="J13">
        <f t="shared" si="0"/>
        <v>0.76000000000000012</v>
      </c>
    </row>
    <row r="14" spans="1:10" x14ac:dyDescent="0.2">
      <c r="A14" s="14">
        <v>17</v>
      </c>
      <c r="D14" s="14">
        <v>17</v>
      </c>
      <c r="E14" s="15">
        <v>1</v>
      </c>
      <c r="G14">
        <f t="shared" si="1"/>
        <v>9</v>
      </c>
      <c r="H14">
        <f t="shared" si="2"/>
        <v>1</v>
      </c>
      <c r="I14">
        <f t="shared" si="3"/>
        <v>0</v>
      </c>
      <c r="J14">
        <f t="shared" si="0"/>
        <v>0.67555555555555569</v>
      </c>
    </row>
    <row r="15" spans="1:10" x14ac:dyDescent="0.2">
      <c r="B15" s="14">
        <v>17</v>
      </c>
      <c r="D15" s="14">
        <v>17</v>
      </c>
      <c r="E15" s="15">
        <v>0</v>
      </c>
      <c r="G15">
        <f t="shared" si="1"/>
        <v>9</v>
      </c>
      <c r="H15">
        <f t="shared" si="2"/>
        <v>0</v>
      </c>
      <c r="I15">
        <f t="shared" si="3"/>
        <v>1</v>
      </c>
      <c r="J15">
        <f t="shared" si="0"/>
        <v>0.67555555555555569</v>
      </c>
    </row>
    <row r="16" spans="1:10" x14ac:dyDescent="0.2">
      <c r="B16" s="14">
        <v>18</v>
      </c>
      <c r="D16" s="14">
        <v>18</v>
      </c>
      <c r="E16" s="15">
        <v>0</v>
      </c>
      <c r="G16">
        <f t="shared" si="1"/>
        <v>7</v>
      </c>
      <c r="H16">
        <f t="shared" si="2"/>
        <v>0</v>
      </c>
      <c r="I16">
        <f t="shared" si="3"/>
        <v>1</v>
      </c>
      <c r="J16">
        <f t="shared" si="0"/>
        <v>0.67555555555555569</v>
      </c>
    </row>
    <row r="17" spans="1:10" x14ac:dyDescent="0.2">
      <c r="B17" s="14">
        <v>19</v>
      </c>
      <c r="D17" s="14">
        <v>19</v>
      </c>
      <c r="E17" s="15">
        <v>0</v>
      </c>
      <c r="G17">
        <f t="shared" si="1"/>
        <v>6</v>
      </c>
      <c r="H17">
        <f t="shared" si="2"/>
        <v>0</v>
      </c>
      <c r="I17">
        <f t="shared" si="3"/>
        <v>1</v>
      </c>
      <c r="J17">
        <f t="shared" si="0"/>
        <v>0.6755555555555558</v>
      </c>
    </row>
    <row r="18" spans="1:10" x14ac:dyDescent="0.2">
      <c r="B18" s="14">
        <v>21</v>
      </c>
      <c r="D18" s="14">
        <v>21</v>
      </c>
      <c r="E18" s="15">
        <v>0</v>
      </c>
      <c r="G18">
        <f t="shared" si="1"/>
        <v>5</v>
      </c>
      <c r="H18">
        <f t="shared" si="2"/>
        <v>0</v>
      </c>
      <c r="I18">
        <f t="shared" si="3"/>
        <v>1</v>
      </c>
      <c r="J18">
        <f t="shared" si="0"/>
        <v>0.6755555555555558</v>
      </c>
    </row>
    <row r="19" spans="1:10" x14ac:dyDescent="0.2">
      <c r="A19" s="14">
        <v>23</v>
      </c>
      <c r="D19" s="14">
        <v>23</v>
      </c>
      <c r="E19" s="15">
        <v>1</v>
      </c>
      <c r="G19">
        <f t="shared" si="1"/>
        <v>4</v>
      </c>
      <c r="H19">
        <f t="shared" si="2"/>
        <v>1</v>
      </c>
      <c r="I19">
        <f t="shared" si="3"/>
        <v>0</v>
      </c>
      <c r="J19">
        <f t="shared" si="0"/>
        <v>0.50666666666666682</v>
      </c>
    </row>
    <row r="20" spans="1:10" x14ac:dyDescent="0.2">
      <c r="B20" s="14">
        <v>24</v>
      </c>
      <c r="D20" s="14">
        <v>24</v>
      </c>
      <c r="E20" s="15">
        <v>0</v>
      </c>
      <c r="G20">
        <f t="shared" si="1"/>
        <v>3</v>
      </c>
      <c r="H20">
        <f t="shared" si="2"/>
        <v>0</v>
      </c>
      <c r="I20">
        <f t="shared" si="3"/>
        <v>1</v>
      </c>
      <c r="J20">
        <f t="shared" si="0"/>
        <v>0.50666666666666682</v>
      </c>
    </row>
    <row r="21" spans="1:10" x14ac:dyDescent="0.2">
      <c r="B21" s="14">
        <v>24</v>
      </c>
      <c r="D21" s="14">
        <v>24</v>
      </c>
      <c r="E21" s="15">
        <v>0</v>
      </c>
      <c r="G21">
        <f t="shared" si="1"/>
        <v>3</v>
      </c>
      <c r="H21">
        <f t="shared" si="2"/>
        <v>0</v>
      </c>
      <c r="I21">
        <f t="shared" si="3"/>
        <v>1</v>
      </c>
      <c r="J21">
        <f t="shared" si="0"/>
        <v>0.50666666666666682</v>
      </c>
    </row>
    <row r="22" spans="1:10" x14ac:dyDescent="0.2">
      <c r="B22" s="14">
        <v>24</v>
      </c>
      <c r="D22" s="14">
        <v>24</v>
      </c>
      <c r="E22" s="15">
        <v>0</v>
      </c>
      <c r="G22">
        <f t="shared" si="1"/>
        <v>3</v>
      </c>
      <c r="H22">
        <f t="shared" si="2"/>
        <v>0</v>
      </c>
      <c r="I22">
        <f t="shared" si="3"/>
        <v>1</v>
      </c>
      <c r="J22">
        <f>J21*(G22-H22)/G22</f>
        <v>0.50666666666666682</v>
      </c>
    </row>
  </sheetData>
  <sortState ref="A2:F31">
    <sortCondition ref="D2:D3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1" sqref="B11"/>
    </sheetView>
  </sheetViews>
  <sheetFormatPr defaultRowHeight="15" x14ac:dyDescent="0.2"/>
  <cols>
    <col min="1" max="1" width="25.21875" customWidth="1"/>
  </cols>
  <sheetData>
    <row r="1" spans="1:3" x14ac:dyDescent="0.2">
      <c r="A1" t="s">
        <v>75</v>
      </c>
    </row>
    <row r="2" spans="1:3" ht="15.75" thickBot="1" x14ac:dyDescent="0.25"/>
    <row r="3" spans="1:3" x14ac:dyDescent="0.2">
      <c r="A3" s="7"/>
      <c r="B3" s="7" t="s">
        <v>3</v>
      </c>
      <c r="C3" s="7" t="s">
        <v>4</v>
      </c>
    </row>
    <row r="4" spans="1:3" x14ac:dyDescent="0.2">
      <c r="A4" s="4" t="s">
        <v>31</v>
      </c>
      <c r="B4" s="4">
        <v>182.34782608695653</v>
      </c>
      <c r="C4" s="4">
        <v>183.11111111111111</v>
      </c>
    </row>
    <row r="5" spans="1:3" x14ac:dyDescent="0.2">
      <c r="A5" s="4" t="s">
        <v>76</v>
      </c>
      <c r="B5" s="4">
        <v>350.14624505928737</v>
      </c>
      <c r="C5" s="4">
        <v>414.87179487179338</v>
      </c>
    </row>
    <row r="6" spans="1:3" x14ac:dyDescent="0.2">
      <c r="A6" s="4" t="s">
        <v>57</v>
      </c>
      <c r="B6" s="4">
        <v>23</v>
      </c>
      <c r="C6" s="4">
        <v>27</v>
      </c>
    </row>
    <row r="7" spans="1:3" x14ac:dyDescent="0.2">
      <c r="A7" s="4" t="s">
        <v>77</v>
      </c>
      <c r="B7" s="4">
        <v>385.2059178743948</v>
      </c>
      <c r="C7" s="4"/>
    </row>
    <row r="8" spans="1:3" x14ac:dyDescent="0.2">
      <c r="A8" s="4" t="s">
        <v>78</v>
      </c>
      <c r="B8" s="4">
        <v>0</v>
      </c>
      <c r="C8" s="4"/>
    </row>
    <row r="9" spans="1:3" x14ac:dyDescent="0.2">
      <c r="A9" s="4" t="s">
        <v>63</v>
      </c>
      <c r="B9" s="4">
        <v>48</v>
      </c>
      <c r="C9" s="4"/>
    </row>
    <row r="10" spans="1:3" x14ac:dyDescent="0.2">
      <c r="A10" s="4" t="s">
        <v>69</v>
      </c>
      <c r="B10" s="4">
        <v>-0.13705695036326523</v>
      </c>
      <c r="C10" s="4"/>
    </row>
    <row r="11" spans="1:3" x14ac:dyDescent="0.2">
      <c r="A11" s="4" t="s">
        <v>79</v>
      </c>
      <c r="B11" s="4">
        <v>0.4457795301170181</v>
      </c>
      <c r="C11" s="4"/>
    </row>
    <row r="12" spans="1:3" x14ac:dyDescent="0.2">
      <c r="A12" s="4" t="s">
        <v>80</v>
      </c>
      <c r="B12" s="4">
        <v>1.6772241966028223</v>
      </c>
      <c r="C12" s="4"/>
    </row>
    <row r="13" spans="1:3" x14ac:dyDescent="0.2">
      <c r="A13" s="4" t="s">
        <v>81</v>
      </c>
      <c r="B13" s="16">
        <v>0.89155906023403619</v>
      </c>
      <c r="C13" s="4"/>
    </row>
    <row r="14" spans="1:3" ht="15.75" thickBot="1" x14ac:dyDescent="0.25">
      <c r="A14" s="5" t="s">
        <v>82</v>
      </c>
      <c r="B14" s="23">
        <v>2.0106347219262766</v>
      </c>
      <c r="C14" s="5"/>
    </row>
    <row r="20" spans="5:5" x14ac:dyDescent="0.2">
      <c r="E20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"/>
    </sheetView>
  </sheetViews>
  <sheetFormatPr defaultRowHeight="15" x14ac:dyDescent="0.2"/>
  <sheetData>
    <row r="1" spans="1:3" x14ac:dyDescent="0.2">
      <c r="A1" s="7"/>
      <c r="B1" s="7" t="s">
        <v>5</v>
      </c>
      <c r="C1" s="7" t="s">
        <v>16</v>
      </c>
    </row>
    <row r="2" spans="1:3" x14ac:dyDescent="0.2">
      <c r="A2" s="4" t="s">
        <v>5</v>
      </c>
      <c r="B2" s="4">
        <v>1</v>
      </c>
      <c r="C2" s="4"/>
    </row>
    <row r="3" spans="1:3" ht="15.75" thickBot="1" x14ac:dyDescent="0.25">
      <c r="A3" s="5" t="s">
        <v>16</v>
      </c>
      <c r="B3" s="5">
        <v>0.24147928639523714</v>
      </c>
      <c r="C3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34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defaultRowHeight="15" x14ac:dyDescent="0.2"/>
  <cols>
    <col min="1" max="1" width="21" customWidth="1"/>
    <col min="2" max="4" width="12.6640625" bestFit="1" customWidth="1"/>
    <col min="5" max="7" width="13" bestFit="1" customWidth="1"/>
    <col min="8" max="10" width="14.109375" bestFit="1" customWidth="1"/>
    <col min="11" max="13" width="16" bestFit="1" customWidth="1"/>
    <col min="14" max="14" width="21.21875" bestFit="1" customWidth="1"/>
    <col min="15" max="15" width="19.88671875" bestFit="1" customWidth="1"/>
    <col min="16" max="16" width="20.44140625" bestFit="1" customWidth="1"/>
    <col min="17" max="17" width="21.21875" bestFit="1" customWidth="1"/>
    <col min="18" max="18" width="19.88671875" bestFit="1" customWidth="1"/>
    <col min="19" max="19" width="20.44140625" bestFit="1" customWidth="1"/>
    <col min="20" max="20" width="21.21875" bestFit="1" customWidth="1"/>
    <col min="21" max="21" width="18.88671875" bestFit="1" customWidth="1"/>
    <col min="22" max="22" width="19.44140625" bestFit="1" customWidth="1"/>
    <col min="23" max="23" width="21.21875" bestFit="1" customWidth="1"/>
    <col min="24" max="24" width="18.88671875" bestFit="1" customWidth="1"/>
    <col min="25" max="25" width="19.44140625" bestFit="1" customWidth="1"/>
    <col min="26" max="26" width="21.21875" bestFit="1" customWidth="1"/>
    <col min="27" max="27" width="18.88671875" bestFit="1" customWidth="1"/>
    <col min="28" max="28" width="19.44140625" bestFit="1" customWidth="1"/>
    <col min="29" max="29" width="21.21875" bestFit="1" customWidth="1"/>
    <col min="30" max="30" width="18.88671875" bestFit="1" customWidth="1"/>
    <col min="31" max="31" width="19.44140625" bestFit="1" customWidth="1"/>
    <col min="32" max="32" width="18.21875" bestFit="1" customWidth="1"/>
    <col min="33" max="33" width="21.6640625" bestFit="1" customWidth="1"/>
    <col min="34" max="34" width="16.88671875" bestFit="1" customWidth="1"/>
    <col min="35" max="35" width="21.6640625" bestFit="1" customWidth="1"/>
    <col min="36" max="36" width="17.33203125" bestFit="1" customWidth="1"/>
    <col min="37" max="37" width="21.6640625" bestFit="1" customWidth="1"/>
    <col min="38" max="38" width="18.21875" bestFit="1" customWidth="1"/>
    <col min="39" max="39" width="21.6640625" bestFit="1" customWidth="1"/>
    <col min="40" max="40" width="15.88671875" bestFit="1" customWidth="1"/>
    <col min="41" max="41" width="21.6640625" bestFit="1" customWidth="1"/>
    <col min="42" max="42" width="16.21875" bestFit="1" customWidth="1"/>
    <col min="43" max="43" width="21.6640625" bestFit="1" customWidth="1"/>
    <col min="44" max="44" width="18.21875" bestFit="1" customWidth="1"/>
    <col min="45" max="45" width="21.6640625" bestFit="1" customWidth="1"/>
    <col min="46" max="46" width="15.88671875" bestFit="1" customWidth="1"/>
    <col min="47" max="47" width="21.6640625" bestFit="1" customWidth="1"/>
    <col min="48" max="48" width="16.21875" bestFit="1" customWidth="1"/>
    <col min="49" max="49" width="21.6640625" bestFit="1" customWidth="1"/>
    <col min="50" max="50" width="18.21875" bestFit="1" customWidth="1"/>
    <col min="51" max="51" width="21.6640625" bestFit="1" customWidth="1"/>
    <col min="52" max="52" width="15.88671875" bestFit="1" customWidth="1"/>
    <col min="53" max="53" width="21.6640625" bestFit="1" customWidth="1"/>
    <col min="54" max="54" width="16.21875" bestFit="1" customWidth="1"/>
    <col min="55" max="55" width="21.6640625" bestFit="1" customWidth="1"/>
    <col min="56" max="56" width="18.21875" bestFit="1" customWidth="1"/>
    <col min="57" max="57" width="21.6640625" bestFit="1" customWidth="1"/>
    <col min="58" max="58" width="15.88671875" bestFit="1" customWidth="1"/>
    <col min="59" max="59" width="21.6640625" bestFit="1" customWidth="1"/>
    <col min="60" max="60" width="16.21875" bestFit="1" customWidth="1"/>
  </cols>
  <sheetData>
    <row r="1" spans="1:34" x14ac:dyDescent="0.2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27</v>
      </c>
      <c r="L1" s="7" t="s">
        <v>28</v>
      </c>
      <c r="M1" s="7" t="s">
        <v>29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15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Z1" s="7" t="s">
        <v>16</v>
      </c>
      <c r="AA1" s="7" t="s">
        <v>19</v>
      </c>
      <c r="AB1" s="7" t="s">
        <v>18</v>
      </c>
      <c r="AC1" s="7" t="s">
        <v>17</v>
      </c>
      <c r="AD1" s="7" t="s">
        <v>20</v>
      </c>
      <c r="AE1" s="7" t="s">
        <v>21</v>
      </c>
      <c r="AF1" s="7"/>
    </row>
    <row r="2" spans="1:34" ht="18.75" customHeight="1" thickBot="1" x14ac:dyDescent="0.25">
      <c r="A2" s="4" t="s">
        <v>31</v>
      </c>
      <c r="B2" s="4">
        <v>69.652173913043484</v>
      </c>
      <c r="C2" s="4">
        <v>66.444444444444443</v>
      </c>
      <c r="D2" s="4">
        <v>64.714285714285708</v>
      </c>
      <c r="E2" s="4">
        <v>182.34782608695653</v>
      </c>
      <c r="F2" s="4">
        <v>183.11111111111111</v>
      </c>
      <c r="G2" s="4">
        <v>185.21428571428572</v>
      </c>
      <c r="H2" s="4">
        <v>65.782608695652172</v>
      </c>
      <c r="I2" s="4">
        <v>56.518518518518519</v>
      </c>
      <c r="J2" s="4">
        <v>44.75</v>
      </c>
      <c r="K2" s="4">
        <v>0.4642857142857143</v>
      </c>
      <c r="L2" s="4">
        <v>0.47619047619047616</v>
      </c>
      <c r="M2" s="4">
        <v>0.42857142857142855</v>
      </c>
      <c r="N2" s="4">
        <v>157.91304347826087</v>
      </c>
      <c r="O2" s="4">
        <v>100.95652173913044</v>
      </c>
      <c r="P2" s="4">
        <v>119.94202898550722</v>
      </c>
      <c r="Q2" s="4">
        <v>162.13043478260869</v>
      </c>
      <c r="R2" s="4">
        <v>102.73913043478261</v>
      </c>
      <c r="S2" s="4">
        <v>122.53623188405798</v>
      </c>
      <c r="T2" s="4">
        <v>138.85185185185185</v>
      </c>
      <c r="U2" s="4">
        <v>101.148148148148</v>
      </c>
      <c r="V2" s="4">
        <v>113.71604938271605</v>
      </c>
      <c r="W2" s="16">
        <v>166.62962962962962</v>
      </c>
      <c r="X2" s="4">
        <v>103.07407407407408</v>
      </c>
      <c r="Y2" s="4">
        <v>124.25925925925922</v>
      </c>
      <c r="Z2" s="4">
        <v>135.42857142857142</v>
      </c>
      <c r="AA2" s="4">
        <v>99.357142857142861</v>
      </c>
      <c r="AB2" s="4">
        <v>111.38095238095239</v>
      </c>
      <c r="AC2" s="4">
        <v>161</v>
      </c>
      <c r="AD2" s="4">
        <v>103.10714285714286</v>
      </c>
      <c r="AE2" s="4">
        <v>140.91666666666666</v>
      </c>
    </row>
    <row r="3" spans="1:34" ht="19.5" customHeight="1" thickBot="1" x14ac:dyDescent="0.25">
      <c r="A3" s="4" t="s">
        <v>32</v>
      </c>
      <c r="B3" s="4">
        <v>0.75078008351518388</v>
      </c>
      <c r="C3" s="4">
        <v>0.62551023806947514</v>
      </c>
      <c r="D3" s="4">
        <v>0.82753081890394464</v>
      </c>
      <c r="E3" s="4">
        <v>3.9017623947629629</v>
      </c>
      <c r="F3" s="4">
        <v>3.9199007681685827</v>
      </c>
      <c r="G3" s="4">
        <v>4.3889462954424721</v>
      </c>
      <c r="H3" s="4">
        <v>0.67407240242571076</v>
      </c>
      <c r="I3" s="4">
        <v>0.53474804454122282</v>
      </c>
      <c r="J3" s="4">
        <v>0.58106133508630142</v>
      </c>
      <c r="K3" s="4">
        <v>9.5979258908316073E-2</v>
      </c>
      <c r="L3" s="4">
        <v>0.11167656571008167</v>
      </c>
      <c r="M3" s="4">
        <v>9.5238095238095247E-2</v>
      </c>
      <c r="N3" s="4">
        <v>2.6613267839373389</v>
      </c>
      <c r="O3" s="4">
        <v>1.2845667374806844</v>
      </c>
      <c r="P3" s="4">
        <v>1.4500393243366787</v>
      </c>
      <c r="Q3" s="4">
        <v>2.3391363122015192</v>
      </c>
      <c r="R3" s="4">
        <v>0.70351289996165467</v>
      </c>
      <c r="S3" s="4">
        <v>0.88135399349573029</v>
      </c>
      <c r="T3" s="4">
        <v>2.0937457428310391</v>
      </c>
      <c r="U3" s="4">
        <v>1.3276628391803691</v>
      </c>
      <c r="V3" s="4">
        <v>1.0412060639705847</v>
      </c>
      <c r="W3" s="4">
        <v>2.2853105471069712</v>
      </c>
      <c r="X3" s="4">
        <v>0.72388223280341191</v>
      </c>
      <c r="Y3" s="4">
        <v>0.810725298191454</v>
      </c>
      <c r="Z3" s="4">
        <v>2.0602232962070732</v>
      </c>
      <c r="AA3" s="4">
        <v>1.0937705834366012</v>
      </c>
      <c r="AB3" s="4">
        <v>1.1626555240658045</v>
      </c>
      <c r="AC3" s="4">
        <v>1.6824648081573148</v>
      </c>
      <c r="AD3" s="4">
        <v>0.61579579371867532</v>
      </c>
      <c r="AE3" s="4">
        <v>1.3066808164299752</v>
      </c>
      <c r="AG3" s="17" t="s">
        <v>108</v>
      </c>
      <c r="AH3" s="18" t="s">
        <v>109</v>
      </c>
    </row>
    <row r="4" spans="1:34" ht="15.75" customHeight="1" thickBot="1" x14ac:dyDescent="0.25">
      <c r="A4" s="4" t="s">
        <v>33</v>
      </c>
      <c r="B4" s="4">
        <v>71</v>
      </c>
      <c r="C4" s="4">
        <v>66</v>
      </c>
      <c r="D4" s="4">
        <v>64.5</v>
      </c>
      <c r="E4" s="4">
        <v>184</v>
      </c>
      <c r="F4" s="4">
        <v>180</v>
      </c>
      <c r="G4" s="16">
        <v>194</v>
      </c>
      <c r="H4" s="4">
        <v>67</v>
      </c>
      <c r="I4" s="4">
        <v>57</v>
      </c>
      <c r="J4" s="4">
        <v>44.5</v>
      </c>
      <c r="K4" s="4">
        <v>0</v>
      </c>
      <c r="L4" s="4">
        <v>0</v>
      </c>
      <c r="M4" s="4">
        <v>0</v>
      </c>
      <c r="N4" s="4">
        <v>158</v>
      </c>
      <c r="O4" s="16">
        <v>101</v>
      </c>
      <c r="P4" s="4">
        <v>120.66666666666667</v>
      </c>
      <c r="Q4" s="4">
        <v>160</v>
      </c>
      <c r="R4" s="4">
        <v>102</v>
      </c>
      <c r="S4" s="4">
        <v>122.66666666666667</v>
      </c>
      <c r="T4" s="4">
        <v>136</v>
      </c>
      <c r="U4" s="4">
        <v>103</v>
      </c>
      <c r="V4" s="4">
        <v>114</v>
      </c>
      <c r="W4" s="4">
        <v>169</v>
      </c>
      <c r="X4" s="4">
        <v>103</v>
      </c>
      <c r="Y4" s="4">
        <v>125</v>
      </c>
      <c r="Z4" s="4">
        <v>136</v>
      </c>
      <c r="AA4" s="4">
        <v>100</v>
      </c>
      <c r="AB4" s="4">
        <v>112</v>
      </c>
      <c r="AC4" s="4">
        <v>160.5</v>
      </c>
      <c r="AD4" s="4">
        <v>103</v>
      </c>
      <c r="AE4" s="4">
        <v>140.83333333333331</v>
      </c>
      <c r="AG4" s="19" t="s">
        <v>0</v>
      </c>
      <c r="AH4" s="20">
        <v>5.2</v>
      </c>
    </row>
    <row r="5" spans="1:34" ht="13.5" customHeight="1" thickBot="1" x14ac:dyDescent="0.25">
      <c r="A5" s="4" t="s">
        <v>34</v>
      </c>
      <c r="B5" s="4">
        <v>65</v>
      </c>
      <c r="C5" s="4">
        <v>66</v>
      </c>
      <c r="D5" s="4">
        <v>69</v>
      </c>
      <c r="E5" s="4">
        <v>187</v>
      </c>
      <c r="F5" s="4">
        <v>188</v>
      </c>
      <c r="G5" s="4">
        <v>156</v>
      </c>
      <c r="H5" s="4">
        <v>67</v>
      </c>
      <c r="I5" s="4">
        <v>57</v>
      </c>
      <c r="J5" s="4">
        <v>41</v>
      </c>
      <c r="K5" s="4">
        <v>0</v>
      </c>
      <c r="L5" s="4">
        <v>0</v>
      </c>
      <c r="M5" s="4">
        <v>0</v>
      </c>
      <c r="N5" s="4">
        <v>152</v>
      </c>
      <c r="O5" s="4">
        <v>101</v>
      </c>
      <c r="P5" s="4">
        <v>115</v>
      </c>
      <c r="Q5" s="4">
        <v>158</v>
      </c>
      <c r="R5" s="4">
        <v>99</v>
      </c>
      <c r="S5" s="4">
        <v>118</v>
      </c>
      <c r="T5" s="4">
        <v>125</v>
      </c>
      <c r="U5" s="4">
        <v>106</v>
      </c>
      <c r="V5" s="4">
        <v>114.66666666666667</v>
      </c>
      <c r="W5" s="4">
        <v>169</v>
      </c>
      <c r="X5" s="4">
        <v>107</v>
      </c>
      <c r="Y5" s="4">
        <v>126.66666666666667</v>
      </c>
      <c r="Z5" s="4">
        <v>150</v>
      </c>
      <c r="AA5" s="4">
        <v>104</v>
      </c>
      <c r="AB5" s="4">
        <v>107.33333333333333</v>
      </c>
      <c r="AC5" s="4">
        <v>149</v>
      </c>
      <c r="AD5" s="4">
        <v>101</v>
      </c>
      <c r="AE5" s="4">
        <v>133.66666666666666</v>
      </c>
      <c r="AG5" s="19" t="s">
        <v>1</v>
      </c>
      <c r="AH5" s="20">
        <v>4.9000000000000004</v>
      </c>
    </row>
    <row r="6" spans="1:34" ht="15.75" thickBot="1" x14ac:dyDescent="0.25">
      <c r="A6" s="4" t="s">
        <v>35</v>
      </c>
      <c r="B6" s="4">
        <v>3.60061479159747</v>
      </c>
      <c r="C6" s="4">
        <v>3.2502465389725099</v>
      </c>
      <c r="D6" s="4">
        <v>4.3788814981229303</v>
      </c>
      <c r="E6" s="4">
        <v>18.7121950892803</v>
      </c>
      <c r="F6" s="4">
        <v>20.368401873288768</v>
      </c>
      <c r="G6" s="16">
        <v>23.224120830717997</v>
      </c>
      <c r="H6" s="4">
        <v>3.2327376765483606</v>
      </c>
      <c r="I6" s="4">
        <v>2.7786323471805092</v>
      </c>
      <c r="J6" s="4">
        <v>3.0746875782270471</v>
      </c>
      <c r="K6" s="4">
        <v>0.5078745001833701</v>
      </c>
      <c r="L6" s="4">
        <v>0.51176631571915898</v>
      </c>
      <c r="M6" s="4">
        <v>0.50395263067896967</v>
      </c>
      <c r="N6" s="4">
        <v>12.763274884243147</v>
      </c>
      <c r="O6" s="4">
        <v>6.1605656534088409</v>
      </c>
      <c r="P6" s="4">
        <v>6.9541443016969193</v>
      </c>
      <c r="Q6" s="4">
        <v>11.218103663381507</v>
      </c>
      <c r="R6" s="4">
        <v>3.3739293426932506</v>
      </c>
      <c r="S6" s="4">
        <v>4.2268252652043765</v>
      </c>
      <c r="T6" s="4">
        <v>10.8794220141432</v>
      </c>
      <c r="U6" s="4">
        <v>6.8987384783446402</v>
      </c>
      <c r="V6" s="4">
        <v>5.4102654118375906</v>
      </c>
      <c r="W6" s="4">
        <v>11.874821935986908</v>
      </c>
      <c r="X6" s="4">
        <v>3.7614024177357348</v>
      </c>
      <c r="Y6" s="4">
        <v>4.2126522223470806</v>
      </c>
      <c r="Z6" s="4">
        <v>10.901676974051353</v>
      </c>
      <c r="AA6" s="4">
        <v>5.7876899102625394</v>
      </c>
      <c r="AB6" s="4">
        <v>6.1521947542271818</v>
      </c>
      <c r="AC6" s="4">
        <v>8.902766944004501</v>
      </c>
      <c r="AD6" s="4">
        <v>3.2584850571584911</v>
      </c>
      <c r="AE6" s="4">
        <v>6.9143049664251137</v>
      </c>
      <c r="AG6" s="19" t="s">
        <v>2</v>
      </c>
      <c r="AH6" s="20">
        <v>6.8</v>
      </c>
    </row>
    <row r="7" spans="1:34" ht="12.75" customHeight="1" thickBot="1" x14ac:dyDescent="0.25">
      <c r="A7" s="4" t="s">
        <v>36</v>
      </c>
      <c r="B7" s="4">
        <v>12.964426877470528</v>
      </c>
      <c r="C7" s="4">
        <v>10.56410256410275</v>
      </c>
      <c r="D7" s="4">
        <v>19.17460317460333</v>
      </c>
      <c r="E7" s="4">
        <v>350.14624505928737</v>
      </c>
      <c r="F7" s="4">
        <v>414.87179487179338</v>
      </c>
      <c r="G7" s="4">
        <v>539.3597883597896</v>
      </c>
      <c r="H7" s="4">
        <v>10.450592885375293</v>
      </c>
      <c r="I7" s="4">
        <v>7.720797720797866</v>
      </c>
      <c r="J7" s="4">
        <v>9.4537037037037042</v>
      </c>
      <c r="K7" s="4">
        <v>0.25793650793650796</v>
      </c>
      <c r="L7" s="4">
        <v>0.26190476190476192</v>
      </c>
      <c r="M7" s="4">
        <v>0.25396825396825395</v>
      </c>
      <c r="N7" s="4">
        <v>162.90118577075191</v>
      </c>
      <c r="O7" s="4">
        <v>37.952569169960704</v>
      </c>
      <c r="P7" s="4">
        <v>48.360122968823731</v>
      </c>
      <c r="Q7" s="4">
        <v>125.84584980237361</v>
      </c>
      <c r="R7" s="4">
        <v>11.383399209486511</v>
      </c>
      <c r="S7" s="4">
        <v>17.866051822570046</v>
      </c>
      <c r="T7" s="4">
        <v>118.3618233618237</v>
      </c>
      <c r="U7" s="4">
        <v>47.592592592592922</v>
      </c>
      <c r="V7" s="4">
        <v>29.270971826526175</v>
      </c>
      <c r="W7" s="4">
        <v>141.01139601139585</v>
      </c>
      <c r="X7" s="4">
        <v>14.148148148148231</v>
      </c>
      <c r="Y7" s="4">
        <v>17.746438746445794</v>
      </c>
      <c r="Z7" s="4">
        <v>118.84656084656146</v>
      </c>
      <c r="AA7" s="4">
        <v>33.497354497354806</v>
      </c>
      <c r="AB7" s="4">
        <v>37.849500293940459</v>
      </c>
      <c r="AC7" s="4">
        <v>79.259259259259252</v>
      </c>
      <c r="AD7" s="4">
        <v>10.617724867725176</v>
      </c>
      <c r="AE7" s="4">
        <v>47.807613168730988</v>
      </c>
      <c r="AG7" s="19" t="s">
        <v>3</v>
      </c>
      <c r="AH7" s="20">
        <v>10.3</v>
      </c>
    </row>
    <row r="8" spans="1:34" ht="16.5" customHeight="1" thickBot="1" x14ac:dyDescent="0.25">
      <c r="A8" s="4" t="s">
        <v>37</v>
      </c>
      <c r="B8" s="4">
        <v>-1.5840746685646272</v>
      </c>
      <c r="C8" s="4">
        <v>-1.1998041756998759</v>
      </c>
      <c r="D8" s="4">
        <v>-1.2038168366434667</v>
      </c>
      <c r="E8" s="4">
        <v>-0.35045305517151482</v>
      </c>
      <c r="F8" s="4">
        <v>-1.0428313054160476</v>
      </c>
      <c r="G8" s="4">
        <v>-1.5846031098515416</v>
      </c>
      <c r="H8" s="4">
        <v>-1.3288003682914891</v>
      </c>
      <c r="I8" s="4">
        <v>-0.50662986615105909</v>
      </c>
      <c r="J8" s="4">
        <v>-1.225470625786385</v>
      </c>
      <c r="K8" s="4">
        <v>-2.1352899408284012</v>
      </c>
      <c r="L8" s="4">
        <v>-2.2105263157894726</v>
      </c>
      <c r="M8" s="4">
        <v>-2.0596153846153853</v>
      </c>
      <c r="N8" s="4">
        <v>-1.3701498484859491</v>
      </c>
      <c r="O8" s="4">
        <v>-1.0230910659643424</v>
      </c>
      <c r="P8" s="4">
        <v>-1.0682807680954558</v>
      </c>
      <c r="Q8" s="4">
        <v>-0.70100448878425858</v>
      </c>
      <c r="R8" s="4">
        <v>-1.3713265128968266</v>
      </c>
      <c r="S8" s="4">
        <v>-1.2607343463506528</v>
      </c>
      <c r="T8" s="4">
        <v>-1.1491447484548734</v>
      </c>
      <c r="U8" s="4">
        <v>-1.5442934008201363</v>
      </c>
      <c r="V8" s="4">
        <v>-0.68787508431073707</v>
      </c>
      <c r="W8" s="4">
        <v>-1.1877506610359965</v>
      </c>
      <c r="X8" s="4">
        <v>-1.6555982144551533</v>
      </c>
      <c r="Y8" s="4">
        <v>0.10646227654988394</v>
      </c>
      <c r="Z8" s="4">
        <v>-1.0549392047411432</v>
      </c>
      <c r="AA8" s="4">
        <v>-0.90597894505079823</v>
      </c>
      <c r="AB8" s="4">
        <v>-0.73286481134792725</v>
      </c>
      <c r="AC8" s="4">
        <v>-1.0856754113560458</v>
      </c>
      <c r="AD8" s="4">
        <v>-1.2696402396557005</v>
      </c>
      <c r="AE8" s="4">
        <v>0.18292905452767227</v>
      </c>
      <c r="AG8" s="19" t="s">
        <v>4</v>
      </c>
      <c r="AH8" s="20">
        <v>11.1</v>
      </c>
    </row>
    <row r="9" spans="1:34" ht="20.25" customHeight="1" thickBot="1" x14ac:dyDescent="0.25">
      <c r="A9" s="4" t="s">
        <v>38</v>
      </c>
      <c r="B9" s="4">
        <v>-0.33638515917266454</v>
      </c>
      <c r="C9" s="4">
        <v>0.18558711662711141</v>
      </c>
      <c r="D9" s="4">
        <v>0.13320545019411539</v>
      </c>
      <c r="E9" s="4">
        <v>0.3846588795823076</v>
      </c>
      <c r="F9" s="4">
        <v>0.23038302277103209</v>
      </c>
      <c r="G9" s="4">
        <v>-0.15225673069653051</v>
      </c>
      <c r="H9" s="4">
        <v>-0.31655561329896398</v>
      </c>
      <c r="I9" s="4">
        <v>-0.63126439246144506</v>
      </c>
      <c r="J9" s="4">
        <v>0.29485183097328249</v>
      </c>
      <c r="K9" s="4">
        <v>0.15146079768782161</v>
      </c>
      <c r="L9" s="4">
        <v>0.10284299167562079</v>
      </c>
      <c r="M9" s="4">
        <v>0.30527899743052966</v>
      </c>
      <c r="N9" s="4">
        <v>0.12218525120233018</v>
      </c>
      <c r="O9" s="4">
        <v>-0.1788752632926304</v>
      </c>
      <c r="P9" s="4">
        <v>4.4968371803472247E-2</v>
      </c>
      <c r="Q9" s="4">
        <v>0.38718030240961648</v>
      </c>
      <c r="R9" s="4">
        <v>0.24680080923058256</v>
      </c>
      <c r="S9" s="4">
        <v>-0.14681328772672683</v>
      </c>
      <c r="T9" s="4">
        <v>0.42953741299699633</v>
      </c>
      <c r="U9" s="4">
        <v>-0.23152800000062027</v>
      </c>
      <c r="V9" s="4">
        <v>-0.16400675778811472</v>
      </c>
      <c r="W9" s="4">
        <v>-0.19088674745546047</v>
      </c>
      <c r="X9" s="4">
        <v>3.3127891143824311E-3</v>
      </c>
      <c r="Y9" s="4">
        <v>-0.37369557114069618</v>
      </c>
      <c r="Z9" s="4">
        <v>-0.23199296966129007</v>
      </c>
      <c r="AA9" s="4">
        <v>-0.24694325964164601</v>
      </c>
      <c r="AB9" s="4">
        <v>-0.43615273585620218</v>
      </c>
      <c r="AC9" s="4">
        <v>6.6813370659067214E-2</v>
      </c>
      <c r="AD9" s="4">
        <v>-6.8227100618399122E-2</v>
      </c>
      <c r="AE9" s="4">
        <v>-0.31804006258270634</v>
      </c>
      <c r="AG9" s="19" t="s">
        <v>5</v>
      </c>
      <c r="AH9" s="22">
        <v>12.5</v>
      </c>
    </row>
    <row r="10" spans="1:34" ht="22.5" customHeight="1" thickBot="1" x14ac:dyDescent="0.25">
      <c r="A10" s="4" t="s">
        <v>39</v>
      </c>
      <c r="B10" s="4">
        <v>10</v>
      </c>
      <c r="C10" s="4">
        <v>10</v>
      </c>
      <c r="D10" s="4">
        <v>14</v>
      </c>
      <c r="E10" s="4">
        <v>64</v>
      </c>
      <c r="F10" s="4">
        <v>63</v>
      </c>
      <c r="G10" s="4">
        <v>70</v>
      </c>
      <c r="H10" s="4">
        <v>9</v>
      </c>
      <c r="I10" s="4">
        <v>9</v>
      </c>
      <c r="J10" s="4">
        <v>9</v>
      </c>
      <c r="K10" s="4">
        <v>1</v>
      </c>
      <c r="L10" s="4">
        <v>1</v>
      </c>
      <c r="M10" s="4">
        <v>1</v>
      </c>
      <c r="N10" s="4">
        <v>39</v>
      </c>
      <c r="O10" s="4">
        <v>20</v>
      </c>
      <c r="P10" s="4">
        <v>23.000000000000014</v>
      </c>
      <c r="Q10" s="4">
        <v>39</v>
      </c>
      <c r="R10" s="4">
        <v>10</v>
      </c>
      <c r="S10" s="4">
        <v>13.333333333333343</v>
      </c>
      <c r="T10" s="4">
        <v>33</v>
      </c>
      <c r="U10" s="4">
        <v>20</v>
      </c>
      <c r="V10" s="4">
        <v>18.666666666666671</v>
      </c>
      <c r="W10" s="4">
        <v>38</v>
      </c>
      <c r="X10" s="4">
        <v>10</v>
      </c>
      <c r="Y10" s="4">
        <v>17.666666666666657</v>
      </c>
      <c r="Z10" s="4">
        <v>35</v>
      </c>
      <c r="AA10" s="4">
        <v>19</v>
      </c>
      <c r="AB10" s="4">
        <v>21.333333333333343</v>
      </c>
      <c r="AC10" s="4">
        <v>32</v>
      </c>
      <c r="AD10" s="4">
        <v>10</v>
      </c>
      <c r="AE10" s="4">
        <v>31</v>
      </c>
      <c r="AG10" s="19" t="s">
        <v>6</v>
      </c>
      <c r="AH10" s="20">
        <v>4.9000000000000004</v>
      </c>
    </row>
    <row r="11" spans="1:34" ht="41.25" customHeight="1" thickBot="1" x14ac:dyDescent="0.25">
      <c r="A11" s="4" t="s">
        <v>40</v>
      </c>
      <c r="B11" s="4">
        <v>64</v>
      </c>
      <c r="C11" s="16">
        <v>62</v>
      </c>
      <c r="D11" s="4">
        <v>58</v>
      </c>
      <c r="E11" s="4">
        <v>154</v>
      </c>
      <c r="F11" s="4">
        <v>154</v>
      </c>
      <c r="G11" s="4">
        <v>150</v>
      </c>
      <c r="H11" s="4">
        <v>61</v>
      </c>
      <c r="I11" s="4">
        <v>51</v>
      </c>
      <c r="J11" s="4">
        <v>41</v>
      </c>
      <c r="K11" s="4">
        <v>0</v>
      </c>
      <c r="L11" s="4">
        <v>0</v>
      </c>
      <c r="M11" s="4">
        <v>0</v>
      </c>
      <c r="N11" s="4">
        <v>140</v>
      </c>
      <c r="O11" s="4">
        <v>90</v>
      </c>
      <c r="P11" s="4">
        <v>109.33333333333333</v>
      </c>
      <c r="Q11" s="4">
        <v>145</v>
      </c>
      <c r="R11" s="4">
        <v>98</v>
      </c>
      <c r="S11" s="4">
        <v>115</v>
      </c>
      <c r="T11" s="4">
        <v>125</v>
      </c>
      <c r="U11" s="4">
        <v>90</v>
      </c>
      <c r="V11" s="4">
        <v>104.33333333333333</v>
      </c>
      <c r="W11" s="4">
        <v>146</v>
      </c>
      <c r="X11" s="4">
        <v>98</v>
      </c>
      <c r="Y11" s="4">
        <v>114</v>
      </c>
      <c r="Z11" s="4">
        <v>115</v>
      </c>
      <c r="AA11" s="4">
        <v>90</v>
      </c>
      <c r="AB11" s="4">
        <v>98.333333333333329</v>
      </c>
      <c r="AC11" s="4">
        <v>146</v>
      </c>
      <c r="AD11" s="4">
        <v>98</v>
      </c>
      <c r="AE11" s="4">
        <v>123</v>
      </c>
      <c r="AG11" s="19" t="s">
        <v>7</v>
      </c>
      <c r="AH11" s="20">
        <v>4.9000000000000004</v>
      </c>
    </row>
    <row r="12" spans="1:34" ht="60" customHeight="1" thickBot="1" x14ac:dyDescent="0.25">
      <c r="A12" s="4" t="s">
        <v>41</v>
      </c>
      <c r="B12" s="16">
        <v>74</v>
      </c>
      <c r="C12" s="4">
        <v>72</v>
      </c>
      <c r="D12" s="4">
        <v>72</v>
      </c>
      <c r="E12" s="4">
        <v>218</v>
      </c>
      <c r="F12" s="4">
        <v>217</v>
      </c>
      <c r="G12" s="16">
        <v>220</v>
      </c>
      <c r="H12" s="4">
        <v>70</v>
      </c>
      <c r="I12" s="4">
        <v>60</v>
      </c>
      <c r="J12" s="4">
        <v>50</v>
      </c>
      <c r="K12" s="4">
        <v>1</v>
      </c>
      <c r="L12" s="4">
        <v>1</v>
      </c>
      <c r="M12" s="4">
        <v>1</v>
      </c>
      <c r="N12" s="4">
        <v>179</v>
      </c>
      <c r="O12" s="4">
        <v>110</v>
      </c>
      <c r="P12" s="4">
        <v>132.33333333333334</v>
      </c>
      <c r="Q12" s="4">
        <v>184</v>
      </c>
      <c r="R12" s="4">
        <v>108</v>
      </c>
      <c r="S12" s="4">
        <v>128.33333333333334</v>
      </c>
      <c r="T12" s="4">
        <v>158</v>
      </c>
      <c r="U12" s="4">
        <v>110</v>
      </c>
      <c r="V12" s="4">
        <v>123</v>
      </c>
      <c r="W12" s="4">
        <v>184</v>
      </c>
      <c r="X12" s="4">
        <v>108</v>
      </c>
      <c r="Y12" s="4">
        <v>131.66666666666666</v>
      </c>
      <c r="Z12" s="4">
        <v>150</v>
      </c>
      <c r="AA12" s="4">
        <v>109</v>
      </c>
      <c r="AB12" s="4">
        <v>119.66666666666667</v>
      </c>
      <c r="AC12" s="4">
        <v>178</v>
      </c>
      <c r="AD12" s="4">
        <v>108</v>
      </c>
      <c r="AE12" s="4">
        <v>154</v>
      </c>
      <c r="AG12" s="19" t="s">
        <v>8</v>
      </c>
      <c r="AH12" s="20">
        <v>6.9</v>
      </c>
    </row>
    <row r="13" spans="1:34" ht="60" customHeight="1" thickBot="1" x14ac:dyDescent="0.25">
      <c r="A13" s="4" t="s">
        <v>42</v>
      </c>
      <c r="B13" s="4">
        <v>1602</v>
      </c>
      <c r="C13" s="4">
        <v>1794</v>
      </c>
      <c r="D13" s="4">
        <v>1812</v>
      </c>
      <c r="E13" s="4">
        <v>4194</v>
      </c>
      <c r="F13" s="4">
        <v>4944</v>
      </c>
      <c r="G13" s="4">
        <v>5186</v>
      </c>
      <c r="H13" s="4">
        <v>1513</v>
      </c>
      <c r="I13" s="4">
        <v>1526</v>
      </c>
      <c r="J13" s="4">
        <v>1253</v>
      </c>
      <c r="K13" s="4">
        <v>13</v>
      </c>
      <c r="L13" s="4">
        <v>10</v>
      </c>
      <c r="M13" s="4">
        <v>12</v>
      </c>
      <c r="N13" s="4">
        <v>3632</v>
      </c>
      <c r="O13" s="4">
        <v>2322</v>
      </c>
      <c r="P13" s="4">
        <v>2758.6666666666661</v>
      </c>
      <c r="Q13" s="4">
        <v>3729</v>
      </c>
      <c r="R13" s="4">
        <v>2363</v>
      </c>
      <c r="S13" s="4">
        <v>2818.3333333333335</v>
      </c>
      <c r="T13" s="4">
        <v>3749</v>
      </c>
      <c r="U13" s="4">
        <v>2731</v>
      </c>
      <c r="V13" s="4">
        <v>3070.3333333333335</v>
      </c>
      <c r="W13" s="4">
        <v>4499</v>
      </c>
      <c r="X13" s="4">
        <v>2783</v>
      </c>
      <c r="Y13" s="4">
        <v>3354.9999999999991</v>
      </c>
      <c r="Z13" s="4">
        <v>3792</v>
      </c>
      <c r="AA13" s="4">
        <v>2782</v>
      </c>
      <c r="AB13" s="4">
        <v>3118.666666666667</v>
      </c>
      <c r="AC13" s="4">
        <v>4508</v>
      </c>
      <c r="AD13" s="4">
        <v>2887</v>
      </c>
      <c r="AE13" s="4">
        <v>3945.6666666666661</v>
      </c>
      <c r="AG13" s="19" t="s">
        <v>27</v>
      </c>
      <c r="AH13" s="20">
        <v>109.4</v>
      </c>
    </row>
    <row r="14" spans="1:34" ht="55.5" customHeight="1" thickBot="1" x14ac:dyDescent="0.25">
      <c r="A14" s="4" t="s">
        <v>43</v>
      </c>
      <c r="B14" s="4">
        <v>23</v>
      </c>
      <c r="C14" s="4">
        <v>27</v>
      </c>
      <c r="D14" s="4">
        <v>28</v>
      </c>
      <c r="E14" s="4">
        <v>23</v>
      </c>
      <c r="F14" s="4">
        <v>27</v>
      </c>
      <c r="G14" s="4">
        <v>28</v>
      </c>
      <c r="H14" s="4">
        <v>23</v>
      </c>
      <c r="I14" s="4">
        <v>27</v>
      </c>
      <c r="J14" s="4">
        <v>28</v>
      </c>
      <c r="K14" s="4">
        <v>28</v>
      </c>
      <c r="L14" s="4">
        <v>21</v>
      </c>
      <c r="M14" s="4">
        <v>28</v>
      </c>
      <c r="N14" s="4">
        <v>23</v>
      </c>
      <c r="O14" s="4">
        <v>23</v>
      </c>
      <c r="P14" s="4">
        <v>23</v>
      </c>
      <c r="Q14" s="4">
        <v>23</v>
      </c>
      <c r="R14" s="4">
        <v>23</v>
      </c>
      <c r="S14" s="4">
        <v>23</v>
      </c>
      <c r="T14" s="4">
        <v>27</v>
      </c>
      <c r="U14" s="4">
        <v>27</v>
      </c>
      <c r="V14" s="4">
        <v>27</v>
      </c>
      <c r="W14" s="4">
        <v>27</v>
      </c>
      <c r="X14" s="4">
        <v>27</v>
      </c>
      <c r="Y14" s="4">
        <v>27</v>
      </c>
      <c r="Z14" s="4">
        <v>28</v>
      </c>
      <c r="AA14" s="4">
        <v>28</v>
      </c>
      <c r="AB14" s="4">
        <v>28</v>
      </c>
      <c r="AC14" s="4">
        <v>28</v>
      </c>
      <c r="AD14" s="4">
        <v>28</v>
      </c>
      <c r="AE14" s="4">
        <v>28</v>
      </c>
      <c r="AG14" s="19" t="s">
        <v>28</v>
      </c>
      <c r="AH14" s="20">
        <v>107.5</v>
      </c>
    </row>
    <row r="15" spans="1:34" ht="21.75" customHeight="1" thickBot="1" x14ac:dyDescent="0.25">
      <c r="A15" s="5" t="s">
        <v>30</v>
      </c>
      <c r="B15" s="5">
        <v>1.5570225879220807</v>
      </c>
      <c r="C15" s="5">
        <v>1.2857546959126658</v>
      </c>
      <c r="D15" s="5">
        <v>1.697952968100104</v>
      </c>
      <c r="E15" s="5">
        <v>8.091759910447891</v>
      </c>
      <c r="F15" s="5">
        <v>8.0574713464955732</v>
      </c>
      <c r="G15" s="5">
        <v>9.0053738409995283</v>
      </c>
      <c r="H15" s="5">
        <v>1.397940594744757</v>
      </c>
      <c r="I15" s="5">
        <v>1.0991903370295053</v>
      </c>
      <c r="J15" s="5">
        <v>1.1922393656163222</v>
      </c>
      <c r="K15" s="5">
        <v>0.19693317012080985</v>
      </c>
      <c r="L15" s="5">
        <v>0.23295323332066967</v>
      </c>
      <c r="M15" s="5">
        <v>0.19541242790196869</v>
      </c>
      <c r="N15" s="5">
        <v>5.5192539165813663</v>
      </c>
      <c r="O15" s="5">
        <v>2.6640283484695675</v>
      </c>
      <c r="P15" s="5">
        <v>3.0071974882400032</v>
      </c>
      <c r="Q15" s="5">
        <v>4.8510717776024537</v>
      </c>
      <c r="R15" s="5">
        <v>1.4589964494079581</v>
      </c>
      <c r="S15" s="5">
        <v>1.8278163019496634</v>
      </c>
      <c r="T15" s="5">
        <v>4.3037559692079039</v>
      </c>
      <c r="U15" s="5">
        <v>2.7290500237588446</v>
      </c>
      <c r="V15" s="5">
        <v>2.1402296951920232</v>
      </c>
      <c r="W15" s="5">
        <v>4.6975230599425783</v>
      </c>
      <c r="X15" s="5">
        <v>1.4879612250429002</v>
      </c>
      <c r="Y15" s="5">
        <v>1.6664697007390628</v>
      </c>
      <c r="Z15" s="5">
        <v>4.2272289814862205</v>
      </c>
      <c r="AA15" s="5">
        <v>2.2442318354095399</v>
      </c>
      <c r="AB15" s="5">
        <v>2.3855720570990138</v>
      </c>
      <c r="AC15" s="5">
        <v>3.4521325967272292</v>
      </c>
      <c r="AD15" s="5">
        <v>1.2635085869950553</v>
      </c>
      <c r="AE15" s="5">
        <v>2.6810875437308352</v>
      </c>
      <c r="AG15" s="19" t="s">
        <v>29</v>
      </c>
      <c r="AH15" s="20">
        <v>117.6</v>
      </c>
    </row>
    <row r="16" spans="1:34" ht="22.5" customHeight="1" thickBot="1" x14ac:dyDescent="0.25">
      <c r="A16" s="4" t="s">
        <v>50</v>
      </c>
      <c r="B16">
        <f>B2+B15</f>
        <v>71.209196500965561</v>
      </c>
      <c r="C16">
        <f t="shared" ref="C16" si="0">C2+C15</f>
        <v>67.730199140357115</v>
      </c>
      <c r="D16">
        <f t="shared" ref="D16" si="1">D2+D15</f>
        <v>66.412238682385805</v>
      </c>
      <c r="E16">
        <f t="shared" ref="E16" si="2">E2+E15</f>
        <v>190.43958599740444</v>
      </c>
      <c r="F16">
        <f t="shared" ref="F16" si="3">F2+F15</f>
        <v>191.16858245760668</v>
      </c>
      <c r="G16">
        <f t="shared" ref="G16" si="4">G2+G15</f>
        <v>194.21965955528526</v>
      </c>
      <c r="H16">
        <f t="shared" ref="H16" si="5">H2+H15</f>
        <v>67.180549290396925</v>
      </c>
      <c r="I16">
        <f t="shared" ref="I16" si="6">I2+I15</f>
        <v>57.617708855548024</v>
      </c>
      <c r="J16">
        <f t="shared" ref="J16" si="7">J2+J15</f>
        <v>45.942239365616324</v>
      </c>
      <c r="K16">
        <f t="shared" ref="K16" si="8">K2+K15</f>
        <v>0.6612188844065241</v>
      </c>
      <c r="L16">
        <f t="shared" ref="L16" si="9">L2+L15</f>
        <v>0.7091437095111458</v>
      </c>
      <c r="M16">
        <f t="shared" ref="M16" si="10">M2+M15</f>
        <v>0.62398385647339727</v>
      </c>
      <c r="N16">
        <f t="shared" ref="N16" si="11">N2+N15</f>
        <v>163.43229739484224</v>
      </c>
      <c r="O16">
        <f t="shared" ref="O16" si="12">O2+O15</f>
        <v>103.62055008760001</v>
      </c>
      <c r="P16">
        <f t="shared" ref="P16" si="13">P2+P15</f>
        <v>122.94922647374723</v>
      </c>
      <c r="Q16">
        <f t="shared" ref="Q16" si="14">Q2+Q15</f>
        <v>166.98150656021113</v>
      </c>
      <c r="R16">
        <f t="shared" ref="R16" si="15">R2+R15</f>
        <v>104.19812688419057</v>
      </c>
      <c r="S16">
        <f t="shared" ref="S16" si="16">S2+S15</f>
        <v>124.36404818600765</v>
      </c>
      <c r="T16">
        <f t="shared" ref="T16" si="17">T2+T15</f>
        <v>143.15560782105976</v>
      </c>
      <c r="U16">
        <f t="shared" ref="U16" si="18">U2+U15</f>
        <v>103.87719817190684</v>
      </c>
      <c r="V16">
        <f t="shared" ref="V16" si="19">V2+V15</f>
        <v>115.85627907790807</v>
      </c>
      <c r="W16">
        <f t="shared" ref="W16" si="20">W2+W15</f>
        <v>171.32715268957219</v>
      </c>
      <c r="X16">
        <f t="shared" ref="X16" si="21">X2+X15</f>
        <v>104.56203529911697</v>
      </c>
      <c r="Y16">
        <f t="shared" ref="Y16" si="22">Y2+Y15</f>
        <v>125.92572895999828</v>
      </c>
      <c r="Z16">
        <f t="shared" ref="Z16" si="23">Z2+Z15</f>
        <v>139.65580041005762</v>
      </c>
      <c r="AA16">
        <f t="shared" ref="AA16" si="24">AA2+AA15</f>
        <v>101.6013746925524</v>
      </c>
      <c r="AB16">
        <f t="shared" ref="AB16" si="25">AB2+AB15</f>
        <v>113.76652443805141</v>
      </c>
      <c r="AC16">
        <f t="shared" ref="AC16" si="26">AC2+AC15</f>
        <v>164.45213259672724</v>
      </c>
      <c r="AD16">
        <f t="shared" ref="AD16" si="27">AD2+AD15</f>
        <v>104.37065144413792</v>
      </c>
      <c r="AE16">
        <f t="shared" ref="AE16" si="28">AE2+AE15</f>
        <v>143.59775421039748</v>
      </c>
      <c r="AG16" s="19" t="s">
        <v>9</v>
      </c>
      <c r="AH16" s="20">
        <v>8.1</v>
      </c>
    </row>
    <row r="17" spans="1:34" ht="33" customHeight="1" thickBot="1" x14ac:dyDescent="0.25">
      <c r="A17" s="4" t="s">
        <v>51</v>
      </c>
      <c r="B17">
        <f>B2-B15</f>
        <v>68.095151325121407</v>
      </c>
      <c r="C17">
        <f t="shared" ref="C17" si="29">C2-C15</f>
        <v>65.158689748531771</v>
      </c>
      <c r="D17">
        <f t="shared" ref="D17" si="30">D2-D15</f>
        <v>63.016332746185604</v>
      </c>
      <c r="E17">
        <f t="shared" ref="E17" si="31">E2-E15</f>
        <v>174.25606617650863</v>
      </c>
      <c r="F17">
        <f t="shared" ref="F17" si="32">F2-F15</f>
        <v>175.05363976461555</v>
      </c>
      <c r="G17">
        <f t="shared" ref="G17" si="33">G2-G15</f>
        <v>176.20891187328618</v>
      </c>
      <c r="H17">
        <f t="shared" ref="H17" si="34">H2-H15</f>
        <v>64.384668100907419</v>
      </c>
      <c r="I17">
        <f t="shared" ref="I17" si="35">I2-I15</f>
        <v>55.419328181489014</v>
      </c>
      <c r="J17">
        <f t="shared" ref="J17" si="36">J2-J15</f>
        <v>43.557760634383676</v>
      </c>
      <c r="K17">
        <f t="shared" ref="K17" si="37">K2-K15</f>
        <v>0.26735254416490445</v>
      </c>
      <c r="L17">
        <f t="shared" ref="L17" si="38">L2-L15</f>
        <v>0.2432372428698065</v>
      </c>
      <c r="M17">
        <f t="shared" ref="M17" si="39">M2-M15</f>
        <v>0.23315900066945985</v>
      </c>
      <c r="N17">
        <f t="shared" ref="N17" si="40">N2-N15</f>
        <v>152.39378956167951</v>
      </c>
      <c r="O17">
        <f t="shared" ref="O17" si="41">O2-O15</f>
        <v>98.292493390660866</v>
      </c>
      <c r="P17">
        <f t="shared" ref="P17" si="42">P2-P15</f>
        <v>116.93483149726721</v>
      </c>
      <c r="Q17">
        <f t="shared" ref="Q17" si="43">Q2-Q15</f>
        <v>157.27936300500625</v>
      </c>
      <c r="R17">
        <f t="shared" ref="R17" si="44">R2-R15</f>
        <v>101.28013398537465</v>
      </c>
      <c r="S17">
        <f t="shared" ref="S17" si="45">S2-S15</f>
        <v>120.70841558210832</v>
      </c>
      <c r="T17">
        <f t="shared" ref="T17" si="46">T2-T15</f>
        <v>134.54809588264393</v>
      </c>
      <c r="U17">
        <f t="shared" ref="U17" si="47">U2-U15</f>
        <v>98.419098124389151</v>
      </c>
      <c r="V17">
        <f t="shared" ref="V17" si="48">V2-V15</f>
        <v>111.57581968752403</v>
      </c>
      <c r="W17">
        <f t="shared" ref="W17" si="49">W2-W15</f>
        <v>161.93210656968705</v>
      </c>
      <c r="X17">
        <f t="shared" ref="X17" si="50">X2-X15</f>
        <v>101.58611284903118</v>
      </c>
      <c r="Y17">
        <f t="shared" ref="Y17" si="51">Y2-Y15</f>
        <v>122.59278955852017</v>
      </c>
      <c r="Z17">
        <f t="shared" ref="Z17" si="52">Z2-Z15</f>
        <v>131.20134244708521</v>
      </c>
      <c r="AA17">
        <f t="shared" ref="AA17" si="53">AA2-AA15</f>
        <v>97.112911021733325</v>
      </c>
      <c r="AB17">
        <f t="shared" ref="AB17" si="54">AB2-AB15</f>
        <v>108.99538032385338</v>
      </c>
      <c r="AC17">
        <f t="shared" ref="AC17" si="55">AC2-AC15</f>
        <v>157.54786740327276</v>
      </c>
      <c r="AD17">
        <f t="shared" ref="AD17" si="56">AD2-AD15</f>
        <v>101.8436342701478</v>
      </c>
      <c r="AE17">
        <f t="shared" ref="AE17" si="57">AE2-AE15</f>
        <v>138.23557912293583</v>
      </c>
      <c r="AG17" s="19" t="s">
        <v>10</v>
      </c>
      <c r="AH17" s="20">
        <v>6.1</v>
      </c>
    </row>
    <row r="18" spans="1:34" ht="15.75" thickBot="1" x14ac:dyDescent="0.25">
      <c r="AG18" s="19" t="s">
        <v>11</v>
      </c>
      <c r="AH18" s="20">
        <v>5.8</v>
      </c>
    </row>
    <row r="19" spans="1:34" ht="15.75" thickBot="1" x14ac:dyDescent="0.25">
      <c r="H19">
        <f>H16-H17</f>
        <v>2.7958811894895064</v>
      </c>
      <c r="I19">
        <f t="shared" ref="I19:J19" si="58">I16-I17</f>
        <v>2.1983806740590097</v>
      </c>
      <c r="J19">
        <f t="shared" si="58"/>
        <v>2.3844787312326474</v>
      </c>
      <c r="AG19" s="19" t="s">
        <v>12</v>
      </c>
      <c r="AH19" s="20">
        <v>6.9</v>
      </c>
    </row>
    <row r="20" spans="1:34" ht="15.75" thickBot="1" x14ac:dyDescent="0.25">
      <c r="AG20" s="19" t="s">
        <v>13</v>
      </c>
      <c r="AH20" s="20">
        <v>3.3</v>
      </c>
    </row>
    <row r="21" spans="1:34" ht="15.75" thickBot="1" x14ac:dyDescent="0.25">
      <c r="AG21" s="19" t="s">
        <v>14</v>
      </c>
      <c r="AH21" s="20">
        <v>3.4</v>
      </c>
    </row>
    <row r="22" spans="1:34" ht="15.75" thickBot="1" x14ac:dyDescent="0.25">
      <c r="AG22" s="19" t="s">
        <v>15</v>
      </c>
      <c r="AH22" s="20">
        <v>7.8</v>
      </c>
    </row>
    <row r="23" spans="1:34" ht="15.75" thickBot="1" x14ac:dyDescent="0.25">
      <c r="AG23" s="19" t="s">
        <v>22</v>
      </c>
      <c r="AH23" s="20">
        <v>6.8</v>
      </c>
    </row>
    <row r="24" spans="1:34" ht="15.75" thickBot="1" x14ac:dyDescent="0.25">
      <c r="AG24" s="19" t="s">
        <v>23</v>
      </c>
      <c r="AH24" s="20">
        <v>4.8</v>
      </c>
    </row>
    <row r="25" spans="1:34" ht="15.75" thickBot="1" x14ac:dyDescent="0.25">
      <c r="AG25" s="19" t="s">
        <v>24</v>
      </c>
      <c r="AH25" s="20">
        <v>7.1</v>
      </c>
    </row>
    <row r="26" spans="1:34" ht="15.75" thickBot="1" x14ac:dyDescent="0.25">
      <c r="AG26" s="19" t="s">
        <v>25</v>
      </c>
      <c r="AH26" s="20">
        <v>3.6</v>
      </c>
    </row>
    <row r="27" spans="1:34" ht="15.75" thickBot="1" x14ac:dyDescent="0.25">
      <c r="AG27" s="19" t="s">
        <v>26</v>
      </c>
      <c r="AH27" s="20">
        <v>3.4</v>
      </c>
    </row>
    <row r="28" spans="1:34" ht="15.75" thickBot="1" x14ac:dyDescent="0.25">
      <c r="AG28" s="19" t="s">
        <v>16</v>
      </c>
      <c r="AH28" s="20">
        <v>8</v>
      </c>
    </row>
    <row r="29" spans="1:34" ht="15.75" thickBot="1" x14ac:dyDescent="0.25">
      <c r="AG29" s="19" t="s">
        <v>19</v>
      </c>
      <c r="AH29" s="20">
        <v>5.8</v>
      </c>
    </row>
    <row r="30" spans="1:34" ht="15.75" thickBot="1" x14ac:dyDescent="0.25">
      <c r="AG30" s="19" t="s">
        <v>18</v>
      </c>
      <c r="AH30" s="20">
        <v>5.5</v>
      </c>
    </row>
    <row r="31" spans="1:34" ht="15.75" thickBot="1" x14ac:dyDescent="0.25">
      <c r="AG31" s="19" t="s">
        <v>17</v>
      </c>
      <c r="AH31" s="20">
        <v>5.5</v>
      </c>
    </row>
    <row r="32" spans="1:34" ht="15.75" thickBot="1" x14ac:dyDescent="0.25">
      <c r="AG32" s="19" t="s">
        <v>20</v>
      </c>
      <c r="AH32" s="22">
        <v>3.2</v>
      </c>
    </row>
    <row r="33" spans="33:34" ht="15.75" thickBot="1" x14ac:dyDescent="0.25">
      <c r="AG33" s="19" t="s">
        <v>21</v>
      </c>
      <c r="AH33" s="20">
        <v>4.9000000000000004</v>
      </c>
    </row>
    <row r="34" spans="33:34" ht="15.75" x14ac:dyDescent="0.25">
      <c r="AG34" s="21"/>
    </row>
  </sheetData>
  <autoFilter ref="A1:AQ17">
    <filterColumn colId="0">
      <filters>
        <filter val="Standard Deviation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7" sqref="C7"/>
    </sheetView>
  </sheetViews>
  <sheetFormatPr defaultRowHeight="15" x14ac:dyDescent="0.2"/>
  <sheetData>
    <row r="1" spans="1:3" x14ac:dyDescent="0.2">
      <c r="A1" s="7" t="s">
        <v>46</v>
      </c>
      <c r="B1" s="7" t="s">
        <v>44</v>
      </c>
      <c r="C1" s="7" t="s">
        <v>45</v>
      </c>
    </row>
    <row r="2" spans="1:3" x14ac:dyDescent="0.2">
      <c r="A2" s="8">
        <v>150</v>
      </c>
      <c r="B2" s="4">
        <v>1</v>
      </c>
      <c r="C2" s="9">
        <v>3.4482758620689655E-2</v>
      </c>
    </row>
    <row r="3" spans="1:3" x14ac:dyDescent="0.2">
      <c r="A3" s="8">
        <v>160</v>
      </c>
      <c r="B3" s="4">
        <v>5</v>
      </c>
      <c r="C3" s="9">
        <v>0.20689655172413793</v>
      </c>
    </row>
    <row r="4" spans="1:3" x14ac:dyDescent="0.2">
      <c r="A4" s="8">
        <v>170</v>
      </c>
      <c r="B4" s="4">
        <v>4</v>
      </c>
      <c r="C4" s="9">
        <v>0.34482758620689657</v>
      </c>
    </row>
    <row r="5" spans="1:3" x14ac:dyDescent="0.2">
      <c r="A5" s="8">
        <v>180</v>
      </c>
      <c r="B5" s="4">
        <v>2</v>
      </c>
      <c r="C5" s="9">
        <v>0.41379310344827586</v>
      </c>
    </row>
    <row r="6" spans="1:3" x14ac:dyDescent="0.2">
      <c r="A6" s="8">
        <v>190</v>
      </c>
      <c r="B6" s="4">
        <v>0</v>
      </c>
      <c r="C6" s="9">
        <v>0.41379310344827586</v>
      </c>
    </row>
    <row r="7" spans="1:3" x14ac:dyDescent="0.2">
      <c r="A7" s="8">
        <v>200</v>
      </c>
      <c r="B7" s="4">
        <v>7</v>
      </c>
      <c r="C7" s="9">
        <v>0.65517241379310343</v>
      </c>
    </row>
    <row r="8" spans="1:3" x14ac:dyDescent="0.2">
      <c r="A8" s="8">
        <v>210</v>
      </c>
      <c r="B8" s="4">
        <v>5</v>
      </c>
      <c r="C8" s="9">
        <v>0.82758620689655171</v>
      </c>
    </row>
    <row r="9" spans="1:3" x14ac:dyDescent="0.2">
      <c r="A9" s="8">
        <v>220</v>
      </c>
      <c r="B9" s="4">
        <v>5</v>
      </c>
      <c r="C9" s="9">
        <v>1</v>
      </c>
    </row>
  </sheetData>
  <sortState ref="A2:A9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9"/>
  <sheetViews>
    <sheetView tabSelected="1" topLeftCell="A4" workbookViewId="0">
      <selection activeCell="E20" sqref="E20"/>
    </sheetView>
  </sheetViews>
  <sheetFormatPr defaultRowHeight="15" x14ac:dyDescent="0.2"/>
  <cols>
    <col min="3" max="3" width="15.77734375" bestFit="1" customWidth="1"/>
    <col min="4" max="4" width="10.44140625" customWidth="1"/>
    <col min="5" max="5" width="15.77734375" bestFit="1" customWidth="1"/>
    <col min="6" max="6" width="20.5546875" customWidth="1"/>
  </cols>
  <sheetData>
    <row r="3" spans="3:6" x14ac:dyDescent="0.2">
      <c r="C3" t="s">
        <v>10</v>
      </c>
      <c r="E3" t="s">
        <v>13</v>
      </c>
    </row>
    <row r="4" spans="3:6" x14ac:dyDescent="0.2">
      <c r="C4">
        <v>92</v>
      </c>
      <c r="D4">
        <v>0</v>
      </c>
      <c r="E4">
        <v>99</v>
      </c>
      <c r="F4">
        <v>0</v>
      </c>
    </row>
    <row r="5" spans="3:6" x14ac:dyDescent="0.2">
      <c r="C5">
        <v>109</v>
      </c>
      <c r="D5">
        <v>1</v>
      </c>
      <c r="E5">
        <v>103</v>
      </c>
      <c r="F5" t="s">
        <v>104</v>
      </c>
    </row>
    <row r="6" spans="3:6" x14ac:dyDescent="0.2">
      <c r="C6">
        <v>108</v>
      </c>
      <c r="D6">
        <v>1</v>
      </c>
      <c r="E6">
        <v>99</v>
      </c>
      <c r="F6" t="s">
        <v>104</v>
      </c>
    </row>
    <row r="7" spans="3:6" x14ac:dyDescent="0.2">
      <c r="C7">
        <v>101</v>
      </c>
      <c r="D7">
        <v>1</v>
      </c>
      <c r="E7">
        <v>100</v>
      </c>
      <c r="F7" t="s">
        <v>104</v>
      </c>
    </row>
    <row r="8" spans="3:6" x14ac:dyDescent="0.2">
      <c r="C8">
        <v>90</v>
      </c>
      <c r="D8">
        <v>0</v>
      </c>
      <c r="E8">
        <v>108</v>
      </c>
      <c r="F8">
        <v>1</v>
      </c>
    </row>
    <row r="9" spans="3:6" x14ac:dyDescent="0.2">
      <c r="C9">
        <v>92</v>
      </c>
      <c r="D9">
        <v>0</v>
      </c>
      <c r="E9">
        <v>104</v>
      </c>
      <c r="F9">
        <v>1</v>
      </c>
    </row>
    <row r="10" spans="3:6" x14ac:dyDescent="0.2">
      <c r="C10">
        <v>101</v>
      </c>
      <c r="D10">
        <v>1</v>
      </c>
      <c r="E10">
        <v>105</v>
      </c>
      <c r="F10" t="s">
        <v>104</v>
      </c>
    </row>
    <row r="11" spans="3:6" x14ac:dyDescent="0.2">
      <c r="C11">
        <v>93</v>
      </c>
      <c r="D11">
        <v>0</v>
      </c>
      <c r="E11">
        <v>106</v>
      </c>
      <c r="F11">
        <v>1</v>
      </c>
    </row>
    <row r="12" spans="3:6" x14ac:dyDescent="0.2">
      <c r="C12">
        <v>95</v>
      </c>
      <c r="D12">
        <v>0</v>
      </c>
      <c r="E12">
        <v>105</v>
      </c>
      <c r="F12">
        <v>1</v>
      </c>
    </row>
    <row r="13" spans="3:6" x14ac:dyDescent="0.2">
      <c r="C13">
        <v>106</v>
      </c>
      <c r="D13">
        <v>1</v>
      </c>
      <c r="E13">
        <v>100</v>
      </c>
      <c r="F13" t="s">
        <v>104</v>
      </c>
    </row>
    <row r="14" spans="3:6" x14ac:dyDescent="0.2">
      <c r="C14">
        <v>101</v>
      </c>
      <c r="D14">
        <v>1</v>
      </c>
      <c r="E14">
        <v>98</v>
      </c>
      <c r="F14" t="s">
        <v>104</v>
      </c>
    </row>
    <row r="15" spans="3:6" x14ac:dyDescent="0.2">
      <c r="C15">
        <v>99</v>
      </c>
      <c r="D15">
        <v>0</v>
      </c>
      <c r="E15">
        <v>102</v>
      </c>
      <c r="F15">
        <v>1</v>
      </c>
    </row>
    <row r="16" spans="3:6" x14ac:dyDescent="0.2">
      <c r="C16">
        <v>104</v>
      </c>
      <c r="D16">
        <v>1</v>
      </c>
      <c r="E16">
        <v>107</v>
      </c>
      <c r="F16" t="s">
        <v>104</v>
      </c>
    </row>
    <row r="17" spans="3:6" x14ac:dyDescent="0.2">
      <c r="C17">
        <v>105</v>
      </c>
      <c r="D17">
        <v>1</v>
      </c>
      <c r="E17">
        <v>106</v>
      </c>
      <c r="F17" t="s">
        <v>104</v>
      </c>
    </row>
    <row r="18" spans="3:6" x14ac:dyDescent="0.2">
      <c r="C18">
        <v>99</v>
      </c>
      <c r="D18">
        <v>0</v>
      </c>
      <c r="E18">
        <v>101</v>
      </c>
      <c r="F18">
        <v>1</v>
      </c>
    </row>
    <row r="19" spans="3:6" x14ac:dyDescent="0.2">
      <c r="C19">
        <v>94</v>
      </c>
      <c r="D19">
        <v>0</v>
      </c>
      <c r="E19">
        <v>108</v>
      </c>
      <c r="F19">
        <v>1</v>
      </c>
    </row>
    <row r="20" spans="3:6" x14ac:dyDescent="0.2">
      <c r="C20">
        <v>105</v>
      </c>
      <c r="D20">
        <v>1</v>
      </c>
      <c r="E20">
        <v>102</v>
      </c>
      <c r="F20" t="s">
        <v>104</v>
      </c>
    </row>
    <row r="21" spans="3:6" x14ac:dyDescent="0.2">
      <c r="C21">
        <v>99</v>
      </c>
      <c r="D21">
        <v>0</v>
      </c>
      <c r="E21">
        <v>104</v>
      </c>
      <c r="F21">
        <v>1</v>
      </c>
    </row>
    <row r="22" spans="3:6" x14ac:dyDescent="0.2">
      <c r="C22">
        <v>108</v>
      </c>
      <c r="D22">
        <v>1</v>
      </c>
      <c r="E22">
        <v>99</v>
      </c>
      <c r="F22" t="s">
        <v>104</v>
      </c>
    </row>
    <row r="23" spans="3:6" x14ac:dyDescent="0.2">
      <c r="C23">
        <v>110</v>
      </c>
      <c r="D23">
        <v>1</v>
      </c>
      <c r="E23">
        <v>101</v>
      </c>
      <c r="F23" t="s">
        <v>104</v>
      </c>
    </row>
    <row r="24" spans="3:6" x14ac:dyDescent="0.2">
      <c r="C24">
        <v>101</v>
      </c>
      <c r="D24">
        <v>1</v>
      </c>
      <c r="E24">
        <v>99</v>
      </c>
      <c r="F24" t="s">
        <v>104</v>
      </c>
    </row>
    <row r="25" spans="3:6" x14ac:dyDescent="0.2">
      <c r="C25">
        <v>100</v>
      </c>
      <c r="D25">
        <v>0</v>
      </c>
      <c r="E25">
        <v>108</v>
      </c>
      <c r="F25">
        <v>1</v>
      </c>
    </row>
    <row r="26" spans="3:6" x14ac:dyDescent="0.2">
      <c r="C26">
        <v>110</v>
      </c>
      <c r="D26">
        <v>1</v>
      </c>
      <c r="E26">
        <v>99</v>
      </c>
      <c r="F26" t="s">
        <v>104</v>
      </c>
    </row>
    <row r="28" spans="3:6" x14ac:dyDescent="0.2">
      <c r="C28" t="s">
        <v>95</v>
      </c>
      <c r="D28">
        <v>13</v>
      </c>
      <c r="E28" t="s">
        <v>95</v>
      </c>
      <c r="F28">
        <v>9</v>
      </c>
    </row>
    <row r="29" spans="3:6" x14ac:dyDescent="0.2">
      <c r="C29" t="s">
        <v>96</v>
      </c>
      <c r="D29">
        <v>10</v>
      </c>
      <c r="E29" t="s">
        <v>96</v>
      </c>
      <c r="F2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" sqref="C3"/>
    </sheetView>
  </sheetViews>
  <sheetFormatPr defaultRowHeight="15" x14ac:dyDescent="0.2"/>
  <cols>
    <col min="1" max="1" width="25.109375" customWidth="1"/>
    <col min="2" max="2" width="13.77734375" customWidth="1"/>
    <col min="3" max="3" width="15" customWidth="1"/>
  </cols>
  <sheetData>
    <row r="1" spans="1:3" x14ac:dyDescent="0.2">
      <c r="A1" t="s">
        <v>83</v>
      </c>
    </row>
    <row r="2" spans="1:3" ht="15.75" thickBot="1" x14ac:dyDescent="0.25"/>
    <row r="3" spans="1:3" x14ac:dyDescent="0.2">
      <c r="A3" s="7"/>
      <c r="B3" s="7" t="s">
        <v>22</v>
      </c>
      <c r="C3" s="7" t="s">
        <v>25</v>
      </c>
    </row>
    <row r="4" spans="1:3" x14ac:dyDescent="0.2">
      <c r="A4" s="4" t="s">
        <v>31</v>
      </c>
      <c r="B4" s="4">
        <v>101.14814814814815</v>
      </c>
      <c r="C4" s="4">
        <v>103.07407407407408</v>
      </c>
    </row>
    <row r="5" spans="1:3" x14ac:dyDescent="0.2">
      <c r="A5" s="4" t="s">
        <v>76</v>
      </c>
      <c r="B5" s="4">
        <v>47.592592592592922</v>
      </c>
      <c r="C5" s="4">
        <v>14.148148148148231</v>
      </c>
    </row>
    <row r="6" spans="1:3" x14ac:dyDescent="0.2">
      <c r="A6" s="4" t="s">
        <v>57</v>
      </c>
      <c r="B6" s="4">
        <v>27</v>
      </c>
      <c r="C6" s="4">
        <v>27</v>
      </c>
    </row>
    <row r="7" spans="1:3" x14ac:dyDescent="0.2">
      <c r="A7" s="4" t="s">
        <v>84</v>
      </c>
      <c r="B7" s="4">
        <v>7.8117494737559245E-2</v>
      </c>
      <c r="C7" s="4"/>
    </row>
    <row r="8" spans="1:3" x14ac:dyDescent="0.2">
      <c r="A8" s="4" t="s">
        <v>78</v>
      </c>
      <c r="B8" s="4">
        <v>0</v>
      </c>
      <c r="C8" s="4"/>
    </row>
    <row r="9" spans="1:3" x14ac:dyDescent="0.2">
      <c r="A9" s="4" t="s">
        <v>63</v>
      </c>
      <c r="B9" s="4">
        <v>26</v>
      </c>
      <c r="C9" s="4"/>
    </row>
    <row r="10" spans="1:3" x14ac:dyDescent="0.2">
      <c r="A10" s="4" t="s">
        <v>69</v>
      </c>
      <c r="B10" s="4">
        <v>-1.3176011151096247</v>
      </c>
      <c r="C10" s="4"/>
    </row>
    <row r="11" spans="1:3" x14ac:dyDescent="0.2">
      <c r="A11" s="4" t="s">
        <v>79</v>
      </c>
      <c r="B11" s="4">
        <v>9.9565157056757558E-2</v>
      </c>
      <c r="C11" s="4"/>
    </row>
    <row r="12" spans="1:3" x14ac:dyDescent="0.2">
      <c r="A12" s="4" t="s">
        <v>80</v>
      </c>
      <c r="B12" s="4">
        <v>1.7056179005492731</v>
      </c>
      <c r="C12" s="4"/>
    </row>
    <row r="13" spans="1:3" x14ac:dyDescent="0.2">
      <c r="A13" s="4" t="s">
        <v>81</v>
      </c>
      <c r="B13" s="4">
        <v>0.19913031411351512</v>
      </c>
      <c r="C13" s="4"/>
    </row>
    <row r="14" spans="1:3" ht="15.75" thickBot="1" x14ac:dyDescent="0.25">
      <c r="A14" s="5" t="s">
        <v>82</v>
      </c>
      <c r="B14" s="5">
        <v>2.0555294184806892</v>
      </c>
      <c r="C1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16" sqref="A16:XFD16"/>
    </sheetView>
  </sheetViews>
  <sheetFormatPr defaultRowHeight="15" x14ac:dyDescent="0.2"/>
  <sheetData>
    <row r="1" spans="1:4" x14ac:dyDescent="0.2">
      <c r="A1" s="7" t="s">
        <v>47</v>
      </c>
      <c r="B1" s="7" t="s">
        <v>5</v>
      </c>
      <c r="C1" s="7" t="s">
        <v>48</v>
      </c>
      <c r="D1" s="7" t="s">
        <v>49</v>
      </c>
    </row>
    <row r="2" spans="1:4" x14ac:dyDescent="0.2">
      <c r="A2" s="4">
        <v>8</v>
      </c>
      <c r="B2" s="8">
        <v>220</v>
      </c>
      <c r="C2" s="4">
        <v>1</v>
      </c>
      <c r="D2" s="9">
        <v>1</v>
      </c>
    </row>
    <row r="3" spans="1:4" x14ac:dyDescent="0.2">
      <c r="A3" s="4">
        <v>17</v>
      </c>
      <c r="B3" s="8">
        <v>216</v>
      </c>
      <c r="C3" s="4">
        <v>2</v>
      </c>
      <c r="D3" s="9">
        <v>0.96399999999999997</v>
      </c>
    </row>
    <row r="4" spans="1:4" x14ac:dyDescent="0.2">
      <c r="A4" s="4">
        <v>15</v>
      </c>
      <c r="B4" s="8">
        <v>213</v>
      </c>
      <c r="C4" s="4">
        <v>3</v>
      </c>
      <c r="D4" s="9">
        <v>0.89200000000000002</v>
      </c>
    </row>
    <row r="5" spans="1:4" x14ac:dyDescent="0.2">
      <c r="A5" s="4">
        <v>27</v>
      </c>
      <c r="B5" s="8">
        <v>213</v>
      </c>
      <c r="C5" s="4">
        <v>3</v>
      </c>
      <c r="D5" s="9">
        <v>0.89200000000000002</v>
      </c>
    </row>
    <row r="6" spans="1:4" x14ac:dyDescent="0.2">
      <c r="A6" s="4">
        <v>4</v>
      </c>
      <c r="B6" s="8">
        <v>211</v>
      </c>
      <c r="C6" s="4">
        <v>5</v>
      </c>
      <c r="D6" s="9">
        <v>0.85699999999999998</v>
      </c>
    </row>
    <row r="7" spans="1:4" x14ac:dyDescent="0.2">
      <c r="A7" s="4">
        <v>2</v>
      </c>
      <c r="B7" s="8">
        <v>209</v>
      </c>
      <c r="C7" s="4">
        <v>6</v>
      </c>
      <c r="D7" s="9">
        <v>0.82099999999999995</v>
      </c>
    </row>
    <row r="8" spans="1:4" x14ac:dyDescent="0.2">
      <c r="A8" s="4">
        <v>10</v>
      </c>
      <c r="B8" s="8">
        <v>205</v>
      </c>
      <c r="C8" s="4">
        <v>7</v>
      </c>
      <c r="D8" s="9">
        <v>0.75</v>
      </c>
    </row>
    <row r="9" spans="1:4" x14ac:dyDescent="0.2">
      <c r="A9" s="4">
        <v>13</v>
      </c>
      <c r="B9" s="8">
        <v>205</v>
      </c>
      <c r="C9" s="4">
        <v>7</v>
      </c>
      <c r="D9" s="9">
        <v>0.75</v>
      </c>
    </row>
    <row r="10" spans="1:4" x14ac:dyDescent="0.2">
      <c r="A10" s="4">
        <v>29</v>
      </c>
      <c r="B10" s="8">
        <v>202</v>
      </c>
      <c r="C10" s="4">
        <v>9</v>
      </c>
      <c r="D10" s="9">
        <v>0.71399999999999997</v>
      </c>
    </row>
    <row r="11" spans="1:4" x14ac:dyDescent="0.2">
      <c r="A11" s="4">
        <v>3</v>
      </c>
      <c r="B11" s="8">
        <v>201</v>
      </c>
      <c r="C11" s="4">
        <v>10</v>
      </c>
      <c r="D11" s="9">
        <v>0.67800000000000005</v>
      </c>
    </row>
    <row r="12" spans="1:4" x14ac:dyDescent="0.2">
      <c r="A12" s="4">
        <v>11</v>
      </c>
      <c r="B12" s="8">
        <v>200</v>
      </c>
      <c r="C12" s="4">
        <v>11</v>
      </c>
      <c r="D12" s="9">
        <v>0.64200000000000002</v>
      </c>
    </row>
    <row r="13" spans="1:4" x14ac:dyDescent="0.2">
      <c r="A13" s="4">
        <v>7</v>
      </c>
      <c r="B13" s="8">
        <v>196</v>
      </c>
      <c r="C13" s="4">
        <v>12</v>
      </c>
      <c r="D13" s="9">
        <v>0.57099999999999995</v>
      </c>
    </row>
    <row r="14" spans="1:4" x14ac:dyDescent="0.2">
      <c r="A14" s="4">
        <v>14</v>
      </c>
      <c r="B14" s="8">
        <v>196</v>
      </c>
      <c r="C14" s="4">
        <v>12</v>
      </c>
      <c r="D14" s="9">
        <v>0.57099999999999995</v>
      </c>
    </row>
    <row r="15" spans="1:4" x14ac:dyDescent="0.2">
      <c r="A15" s="4">
        <v>25</v>
      </c>
      <c r="B15" s="8">
        <v>195</v>
      </c>
      <c r="C15" s="4">
        <v>14</v>
      </c>
      <c r="D15" s="9">
        <v>0.5</v>
      </c>
    </row>
    <row r="16" spans="1:4" s="26" customFormat="1" x14ac:dyDescent="0.2">
      <c r="A16" s="16">
        <v>26</v>
      </c>
      <c r="B16" s="24">
        <v>195</v>
      </c>
      <c r="C16" s="16">
        <v>14</v>
      </c>
      <c r="D16" s="25">
        <v>0.5</v>
      </c>
    </row>
    <row r="17" spans="1:4" x14ac:dyDescent="0.2">
      <c r="A17" s="4">
        <v>19</v>
      </c>
      <c r="B17" s="8">
        <v>193</v>
      </c>
      <c r="C17" s="4">
        <v>16</v>
      </c>
      <c r="D17" s="9">
        <v>0.46400000000000002</v>
      </c>
    </row>
    <row r="18" spans="1:4" x14ac:dyDescent="0.2">
      <c r="A18" s="4">
        <v>5</v>
      </c>
      <c r="B18" s="8">
        <v>191</v>
      </c>
      <c r="C18" s="4">
        <v>17</v>
      </c>
      <c r="D18" s="9">
        <v>0.42799999999999999</v>
      </c>
    </row>
    <row r="19" spans="1:4" x14ac:dyDescent="0.2">
      <c r="A19" s="4">
        <v>12</v>
      </c>
      <c r="B19" s="8">
        <v>174</v>
      </c>
      <c r="C19" s="4">
        <v>18</v>
      </c>
      <c r="D19" s="9">
        <v>0.39200000000000002</v>
      </c>
    </row>
    <row r="20" spans="1:4" x14ac:dyDescent="0.2">
      <c r="A20" s="4">
        <v>21</v>
      </c>
      <c r="B20" s="8">
        <v>172</v>
      </c>
      <c r="C20" s="4">
        <v>19</v>
      </c>
      <c r="D20" s="9">
        <v>0.35699999999999998</v>
      </c>
    </row>
    <row r="21" spans="1:4" x14ac:dyDescent="0.2">
      <c r="A21" s="4">
        <v>24</v>
      </c>
      <c r="B21" s="8">
        <v>165</v>
      </c>
      <c r="C21" s="4">
        <v>20</v>
      </c>
      <c r="D21" s="9">
        <v>0.32100000000000001</v>
      </c>
    </row>
    <row r="22" spans="1:4" x14ac:dyDescent="0.2">
      <c r="A22" s="4">
        <v>22</v>
      </c>
      <c r="B22" s="8">
        <v>163</v>
      </c>
      <c r="C22" s="4">
        <v>21</v>
      </c>
      <c r="D22" s="9">
        <v>0.28499999999999998</v>
      </c>
    </row>
    <row r="23" spans="1:4" x14ac:dyDescent="0.2">
      <c r="A23" s="4">
        <v>9</v>
      </c>
      <c r="B23" s="8">
        <v>162</v>
      </c>
      <c r="C23" s="4">
        <v>22</v>
      </c>
      <c r="D23" s="9">
        <v>0.25</v>
      </c>
    </row>
    <row r="24" spans="1:4" x14ac:dyDescent="0.2">
      <c r="A24" s="4">
        <v>23</v>
      </c>
      <c r="B24" s="8">
        <v>161</v>
      </c>
      <c r="C24" s="4">
        <v>23</v>
      </c>
      <c r="D24" s="9">
        <v>0.214</v>
      </c>
    </row>
    <row r="25" spans="1:4" x14ac:dyDescent="0.2">
      <c r="A25" s="4">
        <v>18</v>
      </c>
      <c r="B25" s="8">
        <v>159</v>
      </c>
      <c r="C25" s="4">
        <v>24</v>
      </c>
      <c r="D25" s="9">
        <v>0.17799999999999999</v>
      </c>
    </row>
    <row r="26" spans="1:4" x14ac:dyDescent="0.2">
      <c r="A26" s="4">
        <v>1</v>
      </c>
      <c r="B26" s="8">
        <v>157</v>
      </c>
      <c r="C26" s="4">
        <v>25</v>
      </c>
      <c r="D26" s="9">
        <v>0.14199999999999999</v>
      </c>
    </row>
    <row r="27" spans="1:4" x14ac:dyDescent="0.2">
      <c r="A27" s="4">
        <v>6</v>
      </c>
      <c r="B27" s="8">
        <v>156</v>
      </c>
      <c r="C27" s="4">
        <v>26</v>
      </c>
      <c r="D27" s="9">
        <v>7.0999999999999994E-2</v>
      </c>
    </row>
    <row r="28" spans="1:4" x14ac:dyDescent="0.2">
      <c r="A28" s="4">
        <v>28</v>
      </c>
      <c r="B28" s="8">
        <v>156</v>
      </c>
      <c r="C28" s="4">
        <v>26</v>
      </c>
      <c r="D28" s="9">
        <v>7.0999999999999994E-2</v>
      </c>
    </row>
    <row r="29" spans="1:4" x14ac:dyDescent="0.2">
      <c r="A29" s="4">
        <v>16</v>
      </c>
      <c r="B29" s="8">
        <v>152</v>
      </c>
      <c r="C29" s="4">
        <v>28</v>
      </c>
      <c r="D29" s="9">
        <v>3.5000000000000003E-2</v>
      </c>
    </row>
    <row r="30" spans="1:4" ht="15.75" thickBot="1" x14ac:dyDescent="0.25">
      <c r="A30" s="5">
        <v>20</v>
      </c>
      <c r="B30" s="11">
        <v>150</v>
      </c>
      <c r="C30" s="5">
        <v>29</v>
      </c>
      <c r="D30" s="12">
        <v>0</v>
      </c>
    </row>
  </sheetData>
  <sortState ref="A2:D30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Charts</vt:lpstr>
      </vt:variant>
      <vt:variant>
        <vt:i4>2</vt:i4>
      </vt:variant>
    </vt:vector>
  </HeadingPairs>
  <TitlesOfParts>
    <vt:vector size="17" baseType="lpstr">
      <vt:lpstr>ANOVA</vt:lpstr>
      <vt:lpstr>Correlation</vt:lpstr>
      <vt:lpstr>Descriptives</vt:lpstr>
      <vt:lpstr>Histogram</vt:lpstr>
      <vt:lpstr>Incidence</vt:lpstr>
      <vt:lpstr>Sheet1</vt:lpstr>
      <vt:lpstr>Sheet2</vt:lpstr>
      <vt:lpstr>PairedTtest</vt:lpstr>
      <vt:lpstr>PercentileRank</vt:lpstr>
      <vt:lpstr>RawData</vt:lpstr>
      <vt:lpstr>Regression</vt:lpstr>
      <vt:lpstr>SignTest</vt:lpstr>
      <vt:lpstr>Survival Analysis</vt:lpstr>
      <vt:lpstr>TwoSampleTtest</vt:lpstr>
      <vt:lpstr>Sheet3</vt:lpstr>
      <vt:lpstr>ScatterPlot</vt:lpstr>
      <vt:lpstr>SurvivalGraph</vt:lpstr>
    </vt:vector>
  </TitlesOfParts>
  <Company>Liberty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dmbarton2</dc:creator>
  <cp:lastModifiedBy>kortni kelley</cp:lastModifiedBy>
  <dcterms:created xsi:type="dcterms:W3CDTF">2011-05-19T00:44:24Z</dcterms:created>
  <dcterms:modified xsi:type="dcterms:W3CDTF">2015-10-03T19:49:45Z</dcterms:modified>
</cp:coreProperties>
</file>